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activeTab="0"/>
  </bookViews>
  <sheets>
    <sheet name="Controle macro geral nº ações" sheetId="1" r:id="rId1"/>
    <sheet name="macro indiv NO" sheetId="2" r:id="rId2"/>
    <sheet name="macro indiv NE" sheetId="3" r:id="rId3"/>
    <sheet name="macro indiv CO" sheetId="4" r:id="rId4"/>
    <sheet name="macro indiv SE" sheetId="5" r:id="rId5"/>
    <sheet name="macro indiv SU" sheetId="6" r:id="rId6"/>
  </sheets>
  <definedNames>
    <definedName name="_xlnm.Print_Area" localSheetId="0">'Controle macro geral nº ações'!$A$1:$AL$135</definedName>
    <definedName name="_xlnm.Print_Area" localSheetId="3">'macro indiv CO'!$A$1:$N$42</definedName>
    <definedName name="_xlnm.Print_Area" localSheetId="2">'macro indiv NE'!$A$1:$N$85</definedName>
    <definedName name="_xlnm.Print_Area" localSheetId="1">'macro indiv NO'!$A$1:$P$52</definedName>
    <definedName name="_xlnm.Print_Area" localSheetId="4">'macro indiv SE'!$A$1:$O$50</definedName>
    <definedName name="_xlnm.Print_Area" localSheetId="5">'macro indiv SU'!$A$1:$M$42</definedName>
  </definedNames>
  <calcPr fullCalcOnLoad="1"/>
</workbook>
</file>

<file path=xl/sharedStrings.xml><?xml version="1.0" encoding="utf-8"?>
<sst xmlns="http://schemas.openxmlformats.org/spreadsheetml/2006/main" count="928" uniqueCount="118">
  <si>
    <t>UF</t>
  </si>
  <si>
    <t>Órgão Delegado</t>
  </si>
  <si>
    <t>Nº de fiscais</t>
  </si>
  <si>
    <t>MG</t>
  </si>
  <si>
    <t>IPEM - MG</t>
  </si>
  <si>
    <t>RS</t>
  </si>
  <si>
    <t>SUP  / RS</t>
  </si>
  <si>
    <t>PR</t>
  </si>
  <si>
    <t>IPEM - PR</t>
  </si>
  <si>
    <t>GO</t>
  </si>
  <si>
    <t>SUPER / GO</t>
  </si>
  <si>
    <t>SP</t>
  </si>
  <si>
    <t>IPEM - SP</t>
  </si>
  <si>
    <t>ES</t>
  </si>
  <si>
    <t>IPEM - ES</t>
  </si>
  <si>
    <t>CE</t>
  </si>
  <si>
    <t xml:space="preserve">IPEMFORT </t>
  </si>
  <si>
    <t>PE</t>
  </si>
  <si>
    <t>IPEM - PE</t>
  </si>
  <si>
    <t>SC</t>
  </si>
  <si>
    <t>SUR / SC</t>
  </si>
  <si>
    <t>MT</t>
  </si>
  <si>
    <t>IMEQ - MT</t>
  </si>
  <si>
    <t>RN</t>
  </si>
  <si>
    <t>IPEM - RN</t>
  </si>
  <si>
    <t>MS</t>
  </si>
  <si>
    <t xml:space="preserve">AEM / MS </t>
  </si>
  <si>
    <t>AM</t>
  </si>
  <si>
    <t>IPEM - AM</t>
  </si>
  <si>
    <t>AC</t>
  </si>
  <si>
    <t>PB</t>
  </si>
  <si>
    <t>IMEQ - PB</t>
  </si>
  <si>
    <t>RJ</t>
  </si>
  <si>
    <t>IPEM - RJ</t>
  </si>
  <si>
    <t>SE</t>
  </si>
  <si>
    <t>ITPS - SE</t>
  </si>
  <si>
    <t>TO</t>
  </si>
  <si>
    <t>IPEM - TO</t>
  </si>
  <si>
    <t>AP</t>
  </si>
  <si>
    <t>IPEM - AP</t>
  </si>
  <si>
    <t>MA</t>
  </si>
  <si>
    <t>BA</t>
  </si>
  <si>
    <t>IBAMETRO</t>
  </si>
  <si>
    <t>PA</t>
  </si>
  <si>
    <t>IMEP</t>
  </si>
  <si>
    <t>PI</t>
  </si>
  <si>
    <t>IMEPI</t>
  </si>
  <si>
    <t>RO</t>
  </si>
  <si>
    <t>IPEM - RO</t>
  </si>
  <si>
    <t>RR</t>
  </si>
  <si>
    <t>IPEM - RR</t>
  </si>
  <si>
    <t>AL</t>
  </si>
  <si>
    <t>INMEQ / AL</t>
  </si>
  <si>
    <t>Total</t>
  </si>
  <si>
    <t>26 Órgãos</t>
  </si>
  <si>
    <t>Plano 2008</t>
  </si>
  <si>
    <t>R E S U M O</t>
  </si>
  <si>
    <t>nº ações</t>
  </si>
  <si>
    <t>%</t>
  </si>
  <si>
    <t>Nº de meses</t>
  </si>
  <si>
    <t>Nº médio ações / dia/fiscal</t>
  </si>
  <si>
    <r>
      <t>Nº de ações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Meta)</t>
    </r>
  </si>
  <si>
    <r>
      <t xml:space="preserve">Meta do número de ações de fiscalização para 2010 - Região </t>
    </r>
    <r>
      <rPr>
        <b/>
        <sz val="12"/>
        <rFont val="Arial"/>
        <family val="2"/>
      </rPr>
      <t>Nordeste</t>
    </r>
    <r>
      <rPr>
        <sz val="12"/>
        <rFont val="Arial"/>
        <family val="2"/>
      </rPr>
      <t xml:space="preserve"> </t>
    </r>
  </si>
  <si>
    <r>
      <t xml:space="preserve">Meta do número de ações de fiscalização para 2010 - Região </t>
    </r>
    <r>
      <rPr>
        <b/>
        <sz val="12"/>
        <rFont val="Arial"/>
        <family val="2"/>
      </rPr>
      <t>Centro-Oeste</t>
    </r>
    <r>
      <rPr>
        <sz val="12"/>
        <rFont val="Arial"/>
        <family val="2"/>
      </rPr>
      <t xml:space="preserve"> </t>
    </r>
  </si>
  <si>
    <t>Nº médio dias úteis</t>
  </si>
  <si>
    <r>
      <t xml:space="preserve">Algorítmo </t>
    </r>
    <r>
      <rPr>
        <b/>
        <sz val="12"/>
        <color indexed="12"/>
        <rFont val="Arial"/>
        <family val="2"/>
      </rPr>
      <t>(1)</t>
    </r>
  </si>
  <si>
    <r>
      <t xml:space="preserve">Diferença </t>
    </r>
    <r>
      <rPr>
        <b/>
        <sz val="11"/>
        <color indexed="12"/>
        <rFont val="Arial"/>
        <family val="2"/>
      </rPr>
      <t>(2-1)</t>
    </r>
  </si>
  <si>
    <t>Total / média</t>
  </si>
  <si>
    <t>DPEM</t>
  </si>
  <si>
    <r>
      <t xml:space="preserve">Diferença </t>
    </r>
    <r>
      <rPr>
        <b/>
        <sz val="11"/>
        <color indexed="12"/>
        <rFont val="Arial"/>
        <family val="2"/>
      </rPr>
      <t>(2-3)</t>
    </r>
  </si>
  <si>
    <t xml:space="preserve">Percentual de variação (Planfisc / Algorítmo):  </t>
  </si>
  <si>
    <t>Plano Anual de Fiscalização Específico de 2011</t>
  </si>
  <si>
    <r>
      <t xml:space="preserve">Planfisc 2011 </t>
    </r>
    <r>
      <rPr>
        <b/>
        <sz val="12"/>
        <color indexed="12"/>
        <rFont val="Arial"/>
        <family val="2"/>
      </rPr>
      <t>(2)</t>
    </r>
  </si>
  <si>
    <t>Previsão 2010</t>
  </si>
  <si>
    <t xml:space="preserve">Percentual de variação ( Planfisc / Solicitação Inmetro):  </t>
  </si>
  <si>
    <r>
      <t xml:space="preserve">Meta do número de ações de fiscalização para 2011 - </t>
    </r>
    <r>
      <rPr>
        <b/>
        <sz val="12"/>
        <rFont val="Arial"/>
        <family val="2"/>
      </rPr>
      <t>RBMLQ-Inmetro</t>
    </r>
    <r>
      <rPr>
        <sz val="12"/>
        <rFont val="Arial"/>
        <family val="2"/>
      </rPr>
      <t xml:space="preserve"> </t>
    </r>
  </si>
  <si>
    <r>
      <t xml:space="preserve">Meta do número de ações de fiscalização para 2011 - Região </t>
    </r>
    <r>
      <rPr>
        <b/>
        <sz val="12"/>
        <rFont val="Arial"/>
        <family val="2"/>
      </rPr>
      <t>Sul</t>
    </r>
    <r>
      <rPr>
        <sz val="12"/>
        <rFont val="Arial"/>
        <family val="2"/>
      </rPr>
      <t xml:space="preserve"> </t>
    </r>
  </si>
  <si>
    <r>
      <t xml:space="preserve">Meta do número de ações de fiscalização para 2011 - Região </t>
    </r>
    <r>
      <rPr>
        <b/>
        <sz val="12"/>
        <rFont val="Arial"/>
        <family val="2"/>
      </rPr>
      <t>Sudeste</t>
    </r>
    <r>
      <rPr>
        <sz val="12"/>
        <rFont val="Arial"/>
        <family val="2"/>
      </rPr>
      <t xml:space="preserve"> </t>
    </r>
  </si>
  <si>
    <r>
      <t xml:space="preserve">Meta do número de ações de fiscalização para 2011 - Região </t>
    </r>
    <r>
      <rPr>
        <b/>
        <sz val="12"/>
        <rFont val="Arial"/>
        <family val="2"/>
      </rPr>
      <t>Norte</t>
    </r>
    <r>
      <rPr>
        <sz val="12"/>
        <rFont val="Arial"/>
        <family val="2"/>
      </rPr>
      <t xml:space="preserve"> </t>
    </r>
  </si>
  <si>
    <r>
      <rPr>
        <b/>
        <sz val="11"/>
        <rFont val="Arial"/>
        <family val="2"/>
      </rPr>
      <t>Solicitação Inmetro p/ 2011)</t>
    </r>
    <r>
      <rPr>
        <b/>
        <sz val="11"/>
        <color indexed="12"/>
        <rFont val="Arial"/>
        <family val="2"/>
      </rPr>
      <t xml:space="preserve"> (3)</t>
    </r>
  </si>
  <si>
    <r>
      <rPr>
        <b/>
        <sz val="11"/>
        <rFont val="Arial"/>
        <family val="2"/>
      </rPr>
      <t>Solicitação Inmetro p/ 2011 / increm. 5%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30"/>
        <rFont val="Arial"/>
        <family val="2"/>
      </rPr>
      <t>(1)</t>
    </r>
  </si>
  <si>
    <r>
      <t xml:space="preserve">Ações de fiscalização - Região </t>
    </r>
    <r>
      <rPr>
        <b/>
        <sz val="12"/>
        <rFont val="Arial"/>
        <family val="2"/>
      </rPr>
      <t>Norte</t>
    </r>
    <r>
      <rPr>
        <sz val="12"/>
        <rFont val="Arial"/>
        <family val="2"/>
      </rPr>
      <t xml:space="preserve"> </t>
    </r>
  </si>
  <si>
    <r>
      <t xml:space="preserve">Ações de fiscalização - Região </t>
    </r>
    <r>
      <rPr>
        <b/>
        <sz val="12"/>
        <rFont val="Arial"/>
        <family val="2"/>
      </rPr>
      <t>Nordeste</t>
    </r>
    <r>
      <rPr>
        <sz val="12"/>
        <rFont val="Arial"/>
        <family val="2"/>
      </rPr>
      <t xml:space="preserve"> </t>
    </r>
  </si>
  <si>
    <r>
      <t xml:space="preserve">Ações de fiscalização - Região </t>
    </r>
    <r>
      <rPr>
        <b/>
        <sz val="12"/>
        <rFont val="Arial"/>
        <family val="2"/>
      </rPr>
      <t>Centro-Oeste</t>
    </r>
    <r>
      <rPr>
        <sz val="12"/>
        <rFont val="Arial"/>
        <family val="2"/>
      </rPr>
      <t xml:space="preserve"> </t>
    </r>
  </si>
  <si>
    <r>
      <t xml:space="preserve">Ações de fiscalização - Região </t>
    </r>
    <r>
      <rPr>
        <b/>
        <sz val="12"/>
        <rFont val="Arial"/>
        <family val="2"/>
      </rPr>
      <t>Sudeste</t>
    </r>
    <r>
      <rPr>
        <sz val="12"/>
        <rFont val="Arial"/>
        <family val="2"/>
      </rPr>
      <t xml:space="preserve"> </t>
    </r>
  </si>
  <si>
    <r>
      <t xml:space="preserve">Ações de fiscalização - Região </t>
    </r>
    <r>
      <rPr>
        <b/>
        <sz val="12"/>
        <rFont val="Arial"/>
        <family val="2"/>
      </rPr>
      <t>Sul</t>
    </r>
    <r>
      <rPr>
        <sz val="12"/>
        <rFont val="Arial"/>
        <family val="2"/>
      </rPr>
      <t xml:space="preserve"> </t>
    </r>
  </si>
  <si>
    <r>
      <t xml:space="preserve">Ações de fiscalização - </t>
    </r>
    <r>
      <rPr>
        <b/>
        <sz val="12"/>
        <rFont val="Arial"/>
        <family val="2"/>
      </rPr>
      <t>RBMLQ-Inmetro</t>
    </r>
    <r>
      <rPr>
        <sz val="12"/>
        <rFont val="Arial"/>
        <family val="2"/>
      </rPr>
      <t xml:space="preserve"> </t>
    </r>
  </si>
  <si>
    <r>
      <t xml:space="preserve">Planfisc 2011 </t>
    </r>
    <r>
      <rPr>
        <b/>
        <sz val="12"/>
        <color indexed="12"/>
        <rFont val="Arial"/>
        <family val="2"/>
      </rPr>
      <t xml:space="preserve">(2) </t>
    </r>
    <r>
      <rPr>
        <b/>
        <sz val="12"/>
        <rFont val="Arial"/>
        <family val="2"/>
      </rPr>
      <t>ajustado</t>
    </r>
  </si>
  <si>
    <t xml:space="preserve"> Nº total de ações de fiscalização                                                                                                                                                                                                                                                                   memória de cálculo: Nº total de ações: (Nº de fiscais)  X (Nº médio de dias úteis / mês) X (Nº de meses) X (Nº  médio de ações por fiscal / dia)</t>
  </si>
  <si>
    <t>INMEQ-MA</t>
  </si>
  <si>
    <t>Plano 2011 - Dados inseridos no Planfisc - macro individual -  Região Norte</t>
  </si>
  <si>
    <r>
      <t xml:space="preserve">total informado (algorítmo) </t>
    </r>
    <r>
      <rPr>
        <b/>
        <sz val="12"/>
        <color indexed="12"/>
        <rFont val="Arial"/>
        <family val="2"/>
      </rPr>
      <t>(1)</t>
    </r>
  </si>
  <si>
    <r>
      <rPr>
        <b/>
        <sz val="11"/>
        <rFont val="Arial"/>
        <family val="2"/>
      </rPr>
      <t>Solicitação Inmetro p/ 2011)</t>
    </r>
    <r>
      <rPr>
        <b/>
        <sz val="11"/>
        <color indexed="12"/>
        <rFont val="Arial"/>
        <family val="2"/>
      </rPr>
      <t xml:space="preserve"> (3)</t>
    </r>
  </si>
  <si>
    <t>Plano 2011 - Dados inseridos no Planfisc - macro individual -  Região Nordeste</t>
  </si>
  <si>
    <r>
      <rPr>
        <b/>
        <sz val="11"/>
        <rFont val="Arial"/>
        <family val="2"/>
      </rPr>
      <t>Solicitação Inmetro p/ 2011</t>
    </r>
    <r>
      <rPr>
        <b/>
        <sz val="11"/>
        <color indexed="12"/>
        <rFont val="Arial"/>
        <family val="2"/>
      </rPr>
      <t xml:space="preserve"> (3)</t>
    </r>
  </si>
  <si>
    <t>Plano 2011 - Dados inseridos no Planfisc - macro individual -  Região Centro-Oeste</t>
  </si>
  <si>
    <t>Plano 2011 - Dados inseridos no Planfisc - macro individual - Região Sudeste</t>
  </si>
  <si>
    <t>Plano 2011 - Dados inseridos no Planfisc - macro individual - Região Sul</t>
  </si>
  <si>
    <t>ñ atendido</t>
  </si>
  <si>
    <t>atendido</t>
  </si>
  <si>
    <t>Status atendimento solicitação Inmetro</t>
  </si>
  <si>
    <t>Status atendimento algorítmo</t>
  </si>
  <si>
    <t>Total Região Norte</t>
  </si>
  <si>
    <t>Nº médio de meses</t>
  </si>
  <si>
    <t>ñ aplicável</t>
  </si>
  <si>
    <t xml:space="preserve"> Nº total de ações de fiscalização : previsão 2010 X solicitação Inmetro 2011</t>
  </si>
  <si>
    <t>Total Região Nordeste</t>
  </si>
  <si>
    <t>Total Região Centro-Oeste</t>
  </si>
  <si>
    <t>Total Região Sudeste</t>
  </si>
  <si>
    <t>Total Região Sul</t>
  </si>
  <si>
    <r>
      <t xml:space="preserve">Inserido no Planfisc 2011 </t>
    </r>
    <r>
      <rPr>
        <b/>
        <sz val="12"/>
        <color indexed="12"/>
        <rFont val="Arial"/>
        <family val="2"/>
      </rPr>
      <t>(2)</t>
    </r>
  </si>
  <si>
    <t xml:space="preserve">atendido </t>
  </si>
  <si>
    <t>justificado</t>
  </si>
  <si>
    <t>ñ elaborado</t>
  </si>
  <si>
    <t>não elaborado</t>
  </si>
  <si>
    <t>Nº de ações - macro - algoritmo e solicitação do Inmetro em relação ao previsto em 2010 (incremento 5%)</t>
  </si>
  <si>
    <t>Nº de ações - macro - previsão em 2010  e solicitação do Inmetro                    (incremento 5%)</t>
  </si>
  <si>
    <t>Elaborado por Carlos Roberto- 22 de outubro de 2010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</si>
</sst>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R$ &quot;#,##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7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8"/>
      <color indexed="23"/>
      <name val="Verdana"/>
      <family val="2"/>
    </font>
    <font>
      <b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sz val="11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8"/>
      <color rgb="FF666666"/>
      <name val="Verdana"/>
      <family val="2"/>
    </font>
    <font>
      <b/>
      <sz val="12"/>
      <color rgb="FF008000"/>
      <name val="Arial"/>
      <family val="2"/>
    </font>
    <font>
      <b/>
      <sz val="12"/>
      <color rgb="FF0000FF"/>
      <name val="Arial"/>
      <family val="2"/>
    </font>
    <font>
      <b/>
      <sz val="12"/>
      <color rgb="FF339933"/>
      <name val="Arial"/>
      <family val="2"/>
    </font>
    <font>
      <sz val="12"/>
      <color rgb="FF0033CC"/>
      <name val="Arial"/>
      <family val="2"/>
    </font>
    <font>
      <b/>
      <sz val="12"/>
      <color rgb="FF0033CC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1" fillId="21" borderId="5" applyNumberFormat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" fontId="1" fillId="0" borderId="11" xfId="0" applyNumberFormat="1" applyFon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2" fillId="0" borderId="18" xfId="0" applyNumberFormat="1" applyFont="1" applyBorder="1" applyAlignment="1">
      <alignment/>
    </xf>
    <xf numFmtId="2" fontId="1" fillId="0" borderId="2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2" fontId="2" fillId="0" borderId="21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59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1" fillId="35" borderId="0" xfId="0" applyFont="1" applyFill="1" applyAlignment="1">
      <alignment/>
    </xf>
    <xf numFmtId="0" fontId="0" fillId="35" borderId="0" xfId="0" applyFill="1" applyAlignment="1">
      <alignment/>
    </xf>
    <xf numFmtId="2" fontId="2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Border="1" applyAlignment="1">
      <alignment/>
    </xf>
    <xf numFmtId="0" fontId="10" fillId="12" borderId="0" xfId="0" applyFont="1" applyFill="1" applyAlignment="1">
      <alignment/>
    </xf>
    <xf numFmtId="0" fontId="2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2" fontId="2" fillId="12" borderId="0" xfId="0" applyNumberFormat="1" applyFont="1" applyFill="1" applyBorder="1" applyAlignment="1">
      <alignment horizontal="center" vertical="center" wrapText="1"/>
    </xf>
    <xf numFmtId="1" fontId="2" fillId="12" borderId="0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right"/>
    </xf>
    <xf numFmtId="1" fontId="59" fillId="0" borderId="24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62" fillId="0" borderId="15" xfId="0" applyNumberFormat="1" applyFont="1" applyBorder="1" applyAlignment="1">
      <alignment horizontal="right"/>
    </xf>
    <xf numFmtId="2" fontId="62" fillId="0" borderId="14" xfId="0" applyNumberFormat="1" applyFont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62" fillId="0" borderId="2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63" fillId="0" borderId="30" xfId="0" applyNumberFormat="1" applyFont="1" applyBorder="1" applyAlignment="1">
      <alignment horizontal="center"/>
    </xf>
    <xf numFmtId="3" fontId="1" fillId="34" borderId="29" xfId="48" applyNumberFormat="1" applyFont="1" applyFill="1" applyBorder="1" applyAlignment="1">
      <alignment horizontal="center" wrapText="1"/>
      <protection/>
    </xf>
    <xf numFmtId="1" fontId="1" fillId="0" borderId="3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62" fillId="0" borderId="32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0" fillId="36" borderId="0" xfId="0" applyFill="1" applyAlignment="1">
      <alignment/>
    </xf>
    <xf numFmtId="0" fontId="64" fillId="36" borderId="0" xfId="0" applyFont="1" applyFill="1" applyAlignment="1">
      <alignment vertical="center" wrapText="1"/>
    </xf>
    <xf numFmtId="2" fontId="65" fillId="0" borderId="15" xfId="0" applyNumberFormat="1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2" fontId="63" fillId="0" borderId="3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right"/>
    </xf>
    <xf numFmtId="1" fontId="59" fillId="0" borderId="10" xfId="0" applyNumberFormat="1" applyFont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63" fillId="0" borderId="15" xfId="0" applyNumberFormat="1" applyFont="1" applyBorder="1" applyAlignment="1">
      <alignment horizontal="center"/>
    </xf>
    <xf numFmtId="2" fontId="62" fillId="0" borderId="15" xfId="0" applyNumberFormat="1" applyFont="1" applyBorder="1" applyAlignment="1">
      <alignment horizontal="center"/>
    </xf>
    <xf numFmtId="2" fontId="65" fillId="0" borderId="15" xfId="0" applyNumberFormat="1" applyFont="1" applyBorder="1" applyAlignment="1">
      <alignment horizontal="left"/>
    </xf>
    <xf numFmtId="0" fontId="65" fillId="0" borderId="33" xfId="0" applyFont="1" applyBorder="1" applyAlignment="1">
      <alignment horizontal="left"/>
    </xf>
    <xf numFmtId="1" fontId="63" fillId="0" borderId="32" xfId="0" applyNumberFormat="1" applyFont="1" applyBorder="1" applyAlignment="1">
      <alignment horizontal="center"/>
    </xf>
    <xf numFmtId="2" fontId="63" fillId="0" borderId="32" xfId="0" applyNumberFormat="1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1" fontId="67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63" fillId="0" borderId="15" xfId="0" applyNumberFormat="1" applyFont="1" applyBorder="1" applyAlignment="1">
      <alignment/>
    </xf>
    <xf numFmtId="1" fontId="62" fillId="0" borderId="35" xfId="0" applyNumberFormat="1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 vertical="center"/>
    </xf>
    <xf numFmtId="2" fontId="62" fillId="0" borderId="32" xfId="0" applyNumberFormat="1" applyFont="1" applyBorder="1" applyAlignment="1">
      <alignment horizontal="center"/>
    </xf>
    <xf numFmtId="1" fontId="68" fillId="0" borderId="32" xfId="0" applyNumberFormat="1" applyFont="1" applyBorder="1" applyAlignment="1">
      <alignment horizontal="center"/>
    </xf>
    <xf numFmtId="2" fontId="68" fillId="0" borderId="17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62" fillId="0" borderId="20" xfId="0" applyNumberFormat="1" applyFont="1" applyBorder="1" applyAlignment="1">
      <alignment horizontal="center"/>
    </xf>
    <xf numFmtId="2" fontId="62" fillId="0" borderId="20" xfId="0" applyNumberFormat="1" applyFont="1" applyBorder="1" applyAlignment="1">
      <alignment horizontal="center"/>
    </xf>
    <xf numFmtId="1" fontId="69" fillId="0" borderId="20" xfId="0" applyNumberFormat="1" applyFont="1" applyBorder="1" applyAlignment="1">
      <alignment horizontal="center"/>
    </xf>
    <xf numFmtId="2" fontId="69" fillId="0" borderId="11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63" fillId="0" borderId="20" xfId="0" applyNumberFormat="1" applyFont="1" applyBorder="1" applyAlignment="1">
      <alignment horizontal="center"/>
    </xf>
    <xf numFmtId="2" fontId="63" fillId="0" borderId="20" xfId="0" applyNumberFormat="1" applyFont="1" applyBorder="1" applyAlignment="1">
      <alignment horizontal="center"/>
    </xf>
    <xf numFmtId="1" fontId="62" fillId="0" borderId="39" xfId="0" applyNumberFormat="1" applyFont="1" applyBorder="1" applyAlignment="1">
      <alignment horizontal="center"/>
    </xf>
    <xf numFmtId="1" fontId="62" fillId="0" borderId="22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1" fontId="63" fillId="0" borderId="14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1" fontId="68" fillId="0" borderId="20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2" fontId="65" fillId="0" borderId="14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/>
    </xf>
    <xf numFmtId="1" fontId="63" fillId="0" borderId="10" xfId="0" applyNumberFormat="1" applyFont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3" fontId="1" fillId="34" borderId="14" xfId="48" applyNumberFormat="1" applyFont="1" applyFill="1" applyBorder="1" applyAlignment="1">
      <alignment horizontal="center" wrapText="1"/>
      <protection/>
    </xf>
    <xf numFmtId="1" fontId="1" fillId="0" borderId="41" xfId="0" applyNumberFormat="1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2" fontId="62" fillId="0" borderId="17" xfId="0" applyNumberFormat="1" applyFont="1" applyBorder="1" applyAlignment="1">
      <alignment horizontal="center"/>
    </xf>
    <xf numFmtId="2" fontId="63" fillId="0" borderId="17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/>
    </xf>
    <xf numFmtId="179" fontId="2" fillId="0" borderId="36" xfId="0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1" fontId="62" fillId="0" borderId="14" xfId="0" applyNumberFormat="1" applyFont="1" applyBorder="1" applyAlignment="1">
      <alignment/>
    </xf>
    <xf numFmtId="2" fontId="62" fillId="0" borderId="14" xfId="0" applyNumberFormat="1" applyFont="1" applyBorder="1" applyAlignment="1">
      <alignment horizontal="center"/>
    </xf>
    <xf numFmtId="2" fontId="63" fillId="0" borderId="23" xfId="0" applyNumberFormat="1" applyFont="1" applyBorder="1" applyAlignment="1">
      <alignment horizontal="right"/>
    </xf>
    <xf numFmtId="2" fontId="63" fillId="0" borderId="22" xfId="0" applyNumberFormat="1" applyFont="1" applyBorder="1" applyAlignment="1">
      <alignment horizontal="center"/>
    </xf>
    <xf numFmtId="1" fontId="2" fillId="34" borderId="13" xfId="0" applyNumberFormat="1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59" fillId="0" borderId="10" xfId="0" applyNumberFormat="1" applyFont="1" applyBorder="1" applyAlignment="1">
      <alignment horizontal="right" vertical="center" wrapText="1"/>
    </xf>
    <xf numFmtId="1" fontId="62" fillId="0" borderId="29" xfId="0" applyNumberFormat="1" applyFont="1" applyBorder="1" applyAlignment="1">
      <alignment horizontal="center"/>
    </xf>
    <xf numFmtId="2" fontId="62" fillId="0" borderId="3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59" fillId="0" borderId="0" xfId="0" applyFont="1" applyAlignment="1">
      <alignment/>
    </xf>
    <xf numFmtId="1" fontId="63" fillId="0" borderId="24" xfId="0" applyNumberFormat="1" applyFont="1" applyBorder="1" applyAlignment="1">
      <alignment horizontal="center"/>
    </xf>
    <xf numFmtId="2" fontId="63" fillId="0" borderId="24" xfId="0" applyNumberFormat="1" applyFont="1" applyBorder="1" applyAlignment="1">
      <alignment horizontal="center"/>
    </xf>
    <xf numFmtId="2" fontId="62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62" fillId="0" borderId="25" xfId="0" applyNumberFormat="1" applyFont="1" applyBorder="1" applyAlignment="1">
      <alignment horizontal="center"/>
    </xf>
    <xf numFmtId="1" fontId="62" fillId="0" borderId="23" xfId="0" applyNumberFormat="1" applyFont="1" applyBorder="1" applyAlignment="1">
      <alignment horizontal="center"/>
    </xf>
    <xf numFmtId="1" fontId="63" fillId="0" borderId="19" xfId="0" applyNumberFormat="1" applyFont="1" applyBorder="1" applyAlignment="1">
      <alignment horizontal="center"/>
    </xf>
    <xf numFmtId="1" fontId="63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63" fillId="0" borderId="29" xfId="0" applyNumberFormat="1" applyFont="1" applyBorder="1" applyAlignment="1">
      <alignment horizontal="center"/>
    </xf>
    <xf numFmtId="1" fontId="62" fillId="0" borderId="42" xfId="0" applyNumberFormat="1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62" fillId="0" borderId="30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 horizontal="center"/>
    </xf>
    <xf numFmtId="1" fontId="62" fillId="0" borderId="43" xfId="0" applyNumberFormat="1" applyFont="1" applyBorder="1" applyAlignment="1">
      <alignment horizontal="center"/>
    </xf>
    <xf numFmtId="2" fontId="63" fillId="0" borderId="29" xfId="0" applyNumberFormat="1" applyFont="1" applyBorder="1" applyAlignment="1">
      <alignment horizontal="center"/>
    </xf>
    <xf numFmtId="2" fontId="66" fillId="0" borderId="15" xfId="0" applyNumberFormat="1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1" fontId="59" fillId="0" borderId="20" xfId="0" applyNumberFormat="1" applyFont="1" applyBorder="1" applyAlignment="1">
      <alignment horizontal="center"/>
    </xf>
    <xf numFmtId="2" fontId="59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2" fontId="66" fillId="0" borderId="10" xfId="0" applyNumberFormat="1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1" fontId="63" fillId="0" borderId="22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/>
    </xf>
    <xf numFmtId="1" fontId="67" fillId="0" borderId="10" xfId="0" applyNumberFormat="1" applyFont="1" applyBorder="1" applyAlignment="1">
      <alignment horizontal="center" vertical="center"/>
    </xf>
    <xf numFmtId="0" fontId="62" fillId="0" borderId="46" xfId="0" applyFont="1" applyBorder="1" applyAlignment="1">
      <alignment/>
    </xf>
    <xf numFmtId="2" fontId="70" fillId="37" borderId="15" xfId="0" applyNumberFormat="1" applyFont="1" applyFill="1" applyBorder="1" applyAlignment="1">
      <alignment horizontal="center"/>
    </xf>
    <xf numFmtId="2" fontId="71" fillId="37" borderId="15" xfId="0" applyNumberFormat="1" applyFont="1" applyFill="1" applyBorder="1" applyAlignment="1">
      <alignment horizontal="center"/>
    </xf>
    <xf numFmtId="0" fontId="66" fillId="0" borderId="47" xfId="0" applyFont="1" applyBorder="1" applyAlignment="1">
      <alignment horizontal="left"/>
    </xf>
    <xf numFmtId="0" fontId="66" fillId="0" borderId="48" xfId="0" applyFont="1" applyBorder="1" applyAlignment="1">
      <alignment horizontal="center"/>
    </xf>
    <xf numFmtId="0" fontId="62" fillId="0" borderId="49" xfId="0" applyFont="1" applyBorder="1" applyAlignment="1">
      <alignment/>
    </xf>
    <xf numFmtId="0" fontId="66" fillId="0" borderId="50" xfId="0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" fontId="62" fillId="0" borderId="22" xfId="0" applyNumberFormat="1" applyFont="1" applyBorder="1" applyAlignment="1">
      <alignment/>
    </xf>
    <xf numFmtId="0" fontId="66" fillId="0" borderId="51" xfId="0" applyFont="1" applyBorder="1" applyAlignment="1">
      <alignment horizontal="center"/>
    </xf>
    <xf numFmtId="0" fontId="62" fillId="0" borderId="52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2" fillId="0" borderId="47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69" fillId="0" borderId="0" xfId="0" applyNumberFormat="1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2" fontId="62" fillId="0" borderId="21" xfId="0" applyNumberFormat="1" applyFont="1" applyBorder="1" applyAlignment="1">
      <alignment horizontal="right"/>
    </xf>
    <xf numFmtId="0" fontId="1" fillId="37" borderId="29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1" fontId="1" fillId="37" borderId="15" xfId="0" applyNumberFormat="1" applyFont="1" applyFill="1" applyBorder="1" applyAlignment="1">
      <alignment horizontal="center"/>
    </xf>
    <xf numFmtId="1" fontId="63" fillId="37" borderId="30" xfId="0" applyNumberFormat="1" applyFont="1" applyFill="1" applyBorder="1" applyAlignment="1">
      <alignment horizontal="center"/>
    </xf>
    <xf numFmtId="1" fontId="63" fillId="37" borderId="29" xfId="0" applyNumberFormat="1" applyFont="1" applyFill="1" applyBorder="1" applyAlignment="1">
      <alignment horizontal="center"/>
    </xf>
    <xf numFmtId="2" fontId="63" fillId="37" borderId="34" xfId="0" applyNumberFormat="1" applyFont="1" applyFill="1" applyBorder="1" applyAlignment="1">
      <alignment horizontal="center"/>
    </xf>
    <xf numFmtId="1" fontId="1" fillId="37" borderId="42" xfId="0" applyNumberFormat="1" applyFont="1" applyFill="1" applyBorder="1" applyAlignment="1">
      <alignment horizontal="center"/>
    </xf>
    <xf numFmtId="1" fontId="63" fillId="37" borderId="15" xfId="0" applyNumberFormat="1" applyFont="1" applyFill="1" applyBorder="1" applyAlignment="1">
      <alignment horizontal="center"/>
    </xf>
    <xf numFmtId="2" fontId="63" fillId="37" borderId="24" xfId="0" applyNumberFormat="1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1" fillId="37" borderId="47" xfId="0" applyFont="1" applyFill="1" applyBorder="1" applyAlignment="1">
      <alignment/>
    </xf>
    <xf numFmtId="1" fontId="1" fillId="37" borderId="15" xfId="0" applyNumberFormat="1" applyFont="1" applyFill="1" applyBorder="1" applyAlignment="1">
      <alignment horizontal="right"/>
    </xf>
    <xf numFmtId="2" fontId="62" fillId="0" borderId="29" xfId="0" applyNumberFormat="1" applyFont="1" applyBorder="1" applyAlignment="1">
      <alignment horizontal="center"/>
    </xf>
    <xf numFmtId="1" fontId="66" fillId="0" borderId="21" xfId="0" applyNumberFormat="1" applyFont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62" fillId="0" borderId="44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3" fontId="62" fillId="0" borderId="50" xfId="0" applyNumberFormat="1" applyFont="1" applyBorder="1" applyAlignment="1">
      <alignment horizontal="center"/>
    </xf>
    <xf numFmtId="1" fontId="63" fillId="0" borderId="54" xfId="0" applyNumberFormat="1" applyFont="1" applyBorder="1" applyAlignment="1">
      <alignment horizontal="center"/>
    </xf>
    <xf numFmtId="2" fontId="63" fillId="0" borderId="14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3" fontId="62" fillId="0" borderId="33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3" fontId="62" fillId="0" borderId="45" xfId="0" applyNumberFormat="1" applyFont="1" applyBorder="1" applyAlignment="1">
      <alignment horizontal="center"/>
    </xf>
    <xf numFmtId="2" fontId="62" fillId="0" borderId="35" xfId="0" applyNumberFormat="1" applyFont="1" applyBorder="1" applyAlignment="1">
      <alignment horizontal="center"/>
    </xf>
    <xf numFmtId="3" fontId="1" fillId="34" borderId="18" xfId="48" applyNumberFormat="1" applyFont="1" applyFill="1" applyBorder="1" applyAlignment="1">
      <alignment horizontal="center" vertical="center" wrapText="1"/>
      <protection/>
    </xf>
    <xf numFmtId="1" fontId="62" fillId="0" borderId="20" xfId="0" applyNumberFormat="1" applyFont="1" applyBorder="1" applyAlignment="1">
      <alignment horizontal="center" vertical="center"/>
    </xf>
    <xf numFmtId="1" fontId="62" fillId="0" borderId="24" xfId="0" applyNumberFormat="1" applyFont="1" applyBorder="1" applyAlignment="1">
      <alignment horizontal="center" vertical="center"/>
    </xf>
    <xf numFmtId="2" fontId="62" fillId="0" borderId="54" xfId="0" applyNumberFormat="1" applyFont="1" applyBorder="1" applyAlignment="1">
      <alignment horizontal="center"/>
    </xf>
    <xf numFmtId="1" fontId="68" fillId="0" borderId="15" xfId="0" applyNumberFormat="1" applyFont="1" applyBorder="1" applyAlignment="1">
      <alignment horizontal="center"/>
    </xf>
    <xf numFmtId="2" fontId="68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62" fillId="0" borderId="5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right"/>
    </xf>
    <xf numFmtId="2" fontId="62" fillId="0" borderId="1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8" fontId="65" fillId="0" borderId="56" xfId="0" applyNumberFormat="1" applyFon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65" fillId="0" borderId="56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67" fillId="0" borderId="13" xfId="0" applyNumberFormat="1" applyFont="1" applyBorder="1" applyAlignment="1">
      <alignment horizontal="center" vertical="center"/>
    </xf>
    <xf numFmtId="1" fontId="67" fillId="0" borderId="32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66" fillId="0" borderId="13" xfId="0" applyNumberFormat="1" applyFont="1" applyBorder="1" applyAlignment="1">
      <alignment horizontal="center" vertical="center"/>
    </xf>
    <xf numFmtId="1" fontId="66" fillId="0" borderId="32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rodut_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tabSelected="1" view="pageBreakPreview" zoomScale="75" zoomScaleNormal="75" zoomScaleSheetLayoutView="75" zoomScalePageLayoutView="0" workbookViewId="0" topLeftCell="M112">
      <selection activeCell="M135" sqref="M135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14.28125" style="0" customWidth="1"/>
    <col min="4" max="4" width="8.57421875" style="0" customWidth="1"/>
    <col min="5" max="5" width="10.421875" style="0" customWidth="1"/>
    <col min="6" max="6" width="8.7109375" style="0" customWidth="1"/>
    <col min="7" max="7" width="10.8515625" style="0" customWidth="1"/>
    <col min="8" max="8" width="11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2" width="18.28125" style="0" customWidth="1"/>
    <col min="13" max="13" width="13.28125" style="0" customWidth="1"/>
    <col min="14" max="14" width="11.00390625" style="0" customWidth="1"/>
    <col min="15" max="15" width="11.140625" style="0" customWidth="1"/>
    <col min="16" max="16" width="9.57421875" style="0" customWidth="1"/>
    <col min="17" max="17" width="18.57421875" style="0" customWidth="1"/>
    <col min="18" max="18" width="5.57421875" style="0" customWidth="1"/>
    <col min="19" max="20" width="1.28515625" style="0" customWidth="1"/>
    <col min="21" max="21" width="7.28125" style="0" customWidth="1"/>
    <col min="22" max="23" width="14.00390625" style="0" customWidth="1"/>
    <col min="24" max="24" width="24.8515625" style="0" customWidth="1"/>
    <col min="25" max="25" width="1.1484375" style="0" customWidth="1"/>
  </cols>
  <sheetData>
    <row r="1" spans="2:24" ht="15.75">
      <c r="B1" s="3" t="s">
        <v>71</v>
      </c>
      <c r="C1" s="1"/>
      <c r="D1" s="1"/>
      <c r="E1" s="1"/>
      <c r="F1" s="1"/>
      <c r="G1" s="1"/>
      <c r="H1" s="1"/>
      <c r="I1" s="1"/>
      <c r="U1" s="3" t="s">
        <v>71</v>
      </c>
      <c r="V1" s="1"/>
      <c r="W1" s="1"/>
      <c r="X1" s="1"/>
    </row>
    <row r="2" spans="2:24" ht="7.5" customHeight="1" thickBot="1">
      <c r="B2" s="1"/>
      <c r="C2" s="1"/>
      <c r="D2" s="1"/>
      <c r="E2" s="1"/>
      <c r="F2" s="1"/>
      <c r="G2" s="1"/>
      <c r="H2" s="1"/>
      <c r="I2" s="1"/>
      <c r="U2" s="1"/>
      <c r="V2" s="1"/>
      <c r="W2" s="1"/>
      <c r="X2" s="1"/>
    </row>
    <row r="3" spans="2:25" ht="62.25" customHeight="1" thickBot="1">
      <c r="B3" s="371" t="s">
        <v>115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3"/>
      <c r="P3" s="373"/>
      <c r="Q3" s="374"/>
      <c r="R3" s="11"/>
      <c r="U3" s="361" t="s">
        <v>116</v>
      </c>
      <c r="V3" s="343"/>
      <c r="W3" s="343"/>
      <c r="X3" s="344"/>
      <c r="Y3" s="75"/>
    </row>
    <row r="4" spans="2:25" ht="17.25" customHeight="1">
      <c r="B4" s="367" t="s">
        <v>88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  <c r="P4" s="369"/>
      <c r="Q4" s="370"/>
      <c r="R4" s="69"/>
      <c r="U4" s="329" t="s">
        <v>105</v>
      </c>
      <c r="V4" s="362"/>
      <c r="W4" s="362"/>
      <c r="X4" s="363"/>
      <c r="Y4" s="76"/>
    </row>
    <row r="5" spans="2:25" ht="18" customHeight="1" thickBot="1"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70"/>
      <c r="U5" s="364"/>
      <c r="V5" s="365"/>
      <c r="W5" s="365"/>
      <c r="X5" s="366"/>
      <c r="Y5" s="77"/>
    </row>
    <row r="6" spans="2:24" ht="10.5" customHeight="1"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1"/>
      <c r="P6" s="11"/>
      <c r="Q6" s="11"/>
      <c r="R6" s="11"/>
      <c r="U6" s="16"/>
      <c r="V6" s="14"/>
      <c r="W6" s="14"/>
      <c r="X6" s="14"/>
    </row>
    <row r="7" spans="1:25" ht="4.5" customHeight="1">
      <c r="A7" s="79"/>
      <c r="B7" s="89"/>
      <c r="C7" s="89"/>
      <c r="D7" s="89"/>
      <c r="E7" s="89"/>
      <c r="F7" s="89"/>
      <c r="G7" s="89"/>
      <c r="H7" s="89"/>
      <c r="I7" s="89"/>
      <c r="J7" s="83"/>
      <c r="K7" s="83"/>
      <c r="L7" s="83"/>
      <c r="M7" s="83"/>
      <c r="N7" s="83"/>
      <c r="O7" s="83"/>
      <c r="P7" s="83"/>
      <c r="Q7" s="83"/>
      <c r="R7" s="83"/>
      <c r="S7" s="79"/>
      <c r="T7" s="79"/>
      <c r="U7" s="89"/>
      <c r="V7" s="89"/>
      <c r="W7" s="89"/>
      <c r="X7" s="89"/>
      <c r="Y7" s="79"/>
    </row>
    <row r="8" spans="1:25" ht="15.75">
      <c r="A8" s="79"/>
      <c r="B8" s="4" t="s">
        <v>78</v>
      </c>
      <c r="C8" s="4"/>
      <c r="D8" s="4"/>
      <c r="E8" s="4"/>
      <c r="F8" s="4"/>
      <c r="G8" s="4"/>
      <c r="H8" s="4"/>
      <c r="I8" s="4"/>
      <c r="J8" s="7"/>
      <c r="K8" s="7"/>
      <c r="L8" s="7"/>
      <c r="M8" s="7"/>
      <c r="N8" s="7"/>
      <c r="O8" s="7"/>
      <c r="P8" s="7"/>
      <c r="Q8" s="7"/>
      <c r="R8" s="7"/>
      <c r="S8" s="79"/>
      <c r="T8" s="79"/>
      <c r="U8" s="4" t="s">
        <v>81</v>
      </c>
      <c r="V8" s="4"/>
      <c r="W8" s="4"/>
      <c r="X8" s="4"/>
      <c r="Y8" s="79"/>
    </row>
    <row r="9" spans="1:25" ht="13.5" customHeight="1" thickBot="1">
      <c r="A9" s="79"/>
      <c r="B9" s="4"/>
      <c r="C9" s="4"/>
      <c r="D9" s="4"/>
      <c r="E9" s="4"/>
      <c r="F9" s="4"/>
      <c r="G9" s="4"/>
      <c r="H9" s="4"/>
      <c r="I9" s="4"/>
      <c r="J9" s="7"/>
      <c r="K9" s="7"/>
      <c r="L9" s="7"/>
      <c r="M9" s="7"/>
      <c r="N9" s="7"/>
      <c r="O9" s="7"/>
      <c r="P9" s="7"/>
      <c r="Q9" s="7"/>
      <c r="R9" s="7"/>
      <c r="S9" s="79"/>
      <c r="T9" s="79"/>
      <c r="U9" s="4"/>
      <c r="V9" s="4"/>
      <c r="W9" s="4"/>
      <c r="X9" s="4"/>
      <c r="Y9" s="79"/>
    </row>
    <row r="10" spans="1:39" ht="15" customHeight="1" thickBot="1">
      <c r="A10" s="79"/>
      <c r="B10" s="322" t="s">
        <v>0</v>
      </c>
      <c r="C10" s="323" t="s">
        <v>1</v>
      </c>
      <c r="D10" s="336" t="s">
        <v>2</v>
      </c>
      <c r="E10" s="336" t="s">
        <v>64</v>
      </c>
      <c r="F10" s="336" t="s">
        <v>103</v>
      </c>
      <c r="G10" s="336" t="s">
        <v>60</v>
      </c>
      <c r="H10" s="313" t="s">
        <v>61</v>
      </c>
      <c r="I10" s="343"/>
      <c r="J10" s="343"/>
      <c r="K10" s="344"/>
      <c r="L10" s="336" t="s">
        <v>101</v>
      </c>
      <c r="M10" s="313" t="s">
        <v>61</v>
      </c>
      <c r="N10" s="343"/>
      <c r="O10" s="343"/>
      <c r="P10" s="344"/>
      <c r="Q10" s="336" t="s">
        <v>100</v>
      </c>
      <c r="R10" s="322" t="s">
        <v>0</v>
      </c>
      <c r="S10" s="83"/>
      <c r="T10" s="79"/>
      <c r="U10" s="322" t="s">
        <v>0</v>
      </c>
      <c r="V10" s="323" t="s">
        <v>1</v>
      </c>
      <c r="W10" s="313" t="s">
        <v>61</v>
      </c>
      <c r="X10" s="343"/>
      <c r="Y10" s="83"/>
      <c r="AM10" s="131"/>
    </row>
    <row r="11" spans="1:39" ht="13.5" customHeight="1" thickBot="1">
      <c r="A11" s="79"/>
      <c r="B11" s="317"/>
      <c r="C11" s="324"/>
      <c r="D11" s="337"/>
      <c r="E11" s="337"/>
      <c r="F11" s="337"/>
      <c r="G11" s="337"/>
      <c r="H11" s="307" t="s">
        <v>65</v>
      </c>
      <c r="I11" s="339" t="s">
        <v>72</v>
      </c>
      <c r="J11" s="341" t="s">
        <v>66</v>
      </c>
      <c r="K11" s="342"/>
      <c r="L11" s="359"/>
      <c r="M11" s="347" t="s">
        <v>79</v>
      </c>
      <c r="N11" s="339" t="s">
        <v>87</v>
      </c>
      <c r="O11" s="345" t="s">
        <v>69</v>
      </c>
      <c r="P11" s="343"/>
      <c r="Q11" s="346"/>
      <c r="R11" s="317"/>
      <c r="S11" s="86"/>
      <c r="T11" s="79"/>
      <c r="U11" s="317"/>
      <c r="V11" s="324"/>
      <c r="W11" s="307" t="s">
        <v>73</v>
      </c>
      <c r="X11" s="309" t="s">
        <v>80</v>
      </c>
      <c r="Y11" s="86"/>
      <c r="AM11" s="131"/>
    </row>
    <row r="12" spans="1:39" ht="45.75" customHeight="1" thickBot="1">
      <c r="A12" s="79"/>
      <c r="B12" s="318"/>
      <c r="C12" s="325"/>
      <c r="D12" s="338"/>
      <c r="E12" s="338"/>
      <c r="F12" s="338"/>
      <c r="G12" s="338"/>
      <c r="H12" s="308"/>
      <c r="I12" s="340" t="s">
        <v>55</v>
      </c>
      <c r="J12" s="37" t="s">
        <v>57</v>
      </c>
      <c r="K12" s="29" t="s">
        <v>58</v>
      </c>
      <c r="L12" s="360"/>
      <c r="M12" s="348"/>
      <c r="N12" s="340" t="s">
        <v>55</v>
      </c>
      <c r="O12" s="99" t="s">
        <v>57</v>
      </c>
      <c r="P12" s="135" t="s">
        <v>58</v>
      </c>
      <c r="Q12" s="338"/>
      <c r="R12" s="318"/>
      <c r="S12" s="87"/>
      <c r="T12" s="79"/>
      <c r="U12" s="318"/>
      <c r="V12" s="325"/>
      <c r="W12" s="308"/>
      <c r="X12" s="310"/>
      <c r="Y12" s="87"/>
      <c r="AM12" s="131"/>
    </row>
    <row r="13" spans="1:39" ht="15.75" customHeight="1">
      <c r="A13" s="79"/>
      <c r="B13" s="133" t="s">
        <v>29</v>
      </c>
      <c r="C13" s="143" t="s">
        <v>68</v>
      </c>
      <c r="D13" s="106">
        <v>2</v>
      </c>
      <c r="E13" s="106">
        <v>20</v>
      </c>
      <c r="F13" s="107">
        <v>10</v>
      </c>
      <c r="G13" s="107">
        <v>25</v>
      </c>
      <c r="H13" s="106">
        <f aca="true" t="shared" si="0" ref="H13:H19">(D13*E13*F13*G13)</f>
        <v>10000</v>
      </c>
      <c r="I13" s="180">
        <v>10020</v>
      </c>
      <c r="J13" s="222">
        <f aca="true" t="shared" si="1" ref="J13:J19">I13-H13</f>
        <v>20</v>
      </c>
      <c r="K13" s="206">
        <f>((I13/H13)-1)*100</f>
        <v>0.20000000000000018</v>
      </c>
      <c r="L13" s="141" t="s">
        <v>99</v>
      </c>
      <c r="M13" s="106">
        <f aca="true" t="shared" si="2" ref="M13:M19">X13</f>
        <v>8400</v>
      </c>
      <c r="N13" s="170">
        <v>10000</v>
      </c>
      <c r="O13" s="170">
        <f aca="true" t="shared" si="3" ref="O13:O20">N13-M13</f>
        <v>1600</v>
      </c>
      <c r="P13" s="296">
        <f>((N13/M13)-1)*100</f>
        <v>19.047619047619047</v>
      </c>
      <c r="Q13" s="132" t="s">
        <v>99</v>
      </c>
      <c r="R13" s="133" t="s">
        <v>29</v>
      </c>
      <c r="S13" s="105"/>
      <c r="T13" s="79"/>
      <c r="U13" s="133" t="s">
        <v>29</v>
      </c>
      <c r="V13" s="143" t="s">
        <v>68</v>
      </c>
      <c r="W13" s="40">
        <v>8000</v>
      </c>
      <c r="X13" s="41">
        <f aca="true" t="shared" si="4" ref="X13:X19">W13*1.05</f>
        <v>8400</v>
      </c>
      <c r="Y13" s="88"/>
      <c r="AM13" s="131"/>
    </row>
    <row r="14" spans="1:39" ht="15.75" customHeight="1">
      <c r="A14" s="79"/>
      <c r="B14" s="133" t="s">
        <v>27</v>
      </c>
      <c r="C14" s="143" t="s">
        <v>28</v>
      </c>
      <c r="D14" s="214">
        <v>3</v>
      </c>
      <c r="E14" s="214">
        <v>21</v>
      </c>
      <c r="F14" s="221">
        <v>11</v>
      </c>
      <c r="G14" s="221">
        <v>25</v>
      </c>
      <c r="H14" s="108">
        <f t="shared" si="0"/>
        <v>17325</v>
      </c>
      <c r="I14" s="200">
        <v>17625</v>
      </c>
      <c r="J14" s="222">
        <f t="shared" si="1"/>
        <v>300</v>
      </c>
      <c r="K14" s="206">
        <f aca="true" t="shared" si="5" ref="K14:K20">((I14/H14)-1)*100</f>
        <v>1.7316017316017396</v>
      </c>
      <c r="L14" s="141" t="s">
        <v>99</v>
      </c>
      <c r="M14" s="108">
        <f t="shared" si="2"/>
        <v>17325</v>
      </c>
      <c r="N14" s="180">
        <v>17625</v>
      </c>
      <c r="O14" s="180">
        <f t="shared" si="3"/>
        <v>300</v>
      </c>
      <c r="P14" s="206">
        <f>((N14/M14)-1)*100</f>
        <v>1.7316017316017396</v>
      </c>
      <c r="Q14" s="132" t="s">
        <v>99</v>
      </c>
      <c r="R14" s="133" t="s">
        <v>27</v>
      </c>
      <c r="S14" s="105"/>
      <c r="T14" s="79"/>
      <c r="U14" s="133" t="s">
        <v>27</v>
      </c>
      <c r="V14" s="143" t="s">
        <v>28</v>
      </c>
      <c r="W14" s="41">
        <v>16500</v>
      </c>
      <c r="X14" s="41">
        <f t="shared" si="4"/>
        <v>17325</v>
      </c>
      <c r="Y14" s="88"/>
      <c r="AM14" s="131"/>
    </row>
    <row r="15" spans="1:39" ht="15.75" customHeight="1">
      <c r="A15" s="79"/>
      <c r="B15" s="133" t="s">
        <v>38</v>
      </c>
      <c r="C15" s="143" t="s">
        <v>39</v>
      </c>
      <c r="D15" s="214">
        <v>2</v>
      </c>
      <c r="E15" s="214">
        <v>20</v>
      </c>
      <c r="F15" s="221">
        <v>12</v>
      </c>
      <c r="G15" s="221">
        <v>14</v>
      </c>
      <c r="H15" s="108">
        <f t="shared" si="0"/>
        <v>6720</v>
      </c>
      <c r="I15" s="217">
        <v>6710</v>
      </c>
      <c r="J15" s="119">
        <f t="shared" si="1"/>
        <v>-10</v>
      </c>
      <c r="K15" s="205">
        <f t="shared" si="5"/>
        <v>-0.14880952380952328</v>
      </c>
      <c r="L15" s="140" t="s">
        <v>98</v>
      </c>
      <c r="M15" s="108">
        <f t="shared" si="2"/>
        <v>6552</v>
      </c>
      <c r="N15" s="180">
        <v>6710</v>
      </c>
      <c r="O15" s="180">
        <f t="shared" si="3"/>
        <v>158</v>
      </c>
      <c r="P15" s="206">
        <f>((N15/M15)-1)*100</f>
        <v>2.411477411477403</v>
      </c>
      <c r="Q15" s="132" t="s">
        <v>99</v>
      </c>
      <c r="R15" s="133" t="s">
        <v>38</v>
      </c>
      <c r="S15" s="105"/>
      <c r="T15" s="79"/>
      <c r="U15" s="133" t="s">
        <v>38</v>
      </c>
      <c r="V15" s="143" t="s">
        <v>39</v>
      </c>
      <c r="W15" s="41">
        <v>6240</v>
      </c>
      <c r="X15" s="41">
        <f t="shared" si="4"/>
        <v>6552</v>
      </c>
      <c r="Y15" s="88"/>
      <c r="AM15" s="131"/>
    </row>
    <row r="16" spans="1:39" ht="15.75" customHeight="1">
      <c r="A16" s="79"/>
      <c r="B16" s="133" t="s">
        <v>43</v>
      </c>
      <c r="C16" s="143" t="s">
        <v>44</v>
      </c>
      <c r="D16" s="214">
        <v>3</v>
      </c>
      <c r="E16" s="214">
        <v>20</v>
      </c>
      <c r="F16" s="221">
        <v>10</v>
      </c>
      <c r="G16" s="221">
        <v>17</v>
      </c>
      <c r="H16" s="108">
        <f t="shared" si="0"/>
        <v>10200</v>
      </c>
      <c r="I16" s="118">
        <v>10180</v>
      </c>
      <c r="J16" s="119">
        <f t="shared" si="1"/>
        <v>-20</v>
      </c>
      <c r="K16" s="205">
        <f t="shared" si="5"/>
        <v>-0.19607843137254832</v>
      </c>
      <c r="L16" s="140" t="s">
        <v>98</v>
      </c>
      <c r="M16" s="108">
        <f t="shared" si="2"/>
        <v>10080</v>
      </c>
      <c r="N16" s="180">
        <v>10180</v>
      </c>
      <c r="O16" s="180">
        <f t="shared" si="3"/>
        <v>100</v>
      </c>
      <c r="P16" s="206">
        <f>((N16/M16)-1)*100</f>
        <v>0.9920634920634885</v>
      </c>
      <c r="Q16" s="132" t="s">
        <v>99</v>
      </c>
      <c r="R16" s="133" t="s">
        <v>43</v>
      </c>
      <c r="S16" s="105"/>
      <c r="T16" s="79"/>
      <c r="U16" s="133" t="s">
        <v>43</v>
      </c>
      <c r="V16" s="143" t="s">
        <v>44</v>
      </c>
      <c r="W16" s="41">
        <v>9600</v>
      </c>
      <c r="X16" s="41">
        <f t="shared" si="4"/>
        <v>10080</v>
      </c>
      <c r="Y16" s="88"/>
      <c r="AM16" s="131"/>
    </row>
    <row r="17" spans="1:39" ht="15.75" customHeight="1">
      <c r="A17" s="79"/>
      <c r="B17" s="133" t="s">
        <v>47</v>
      </c>
      <c r="C17" s="143" t="s">
        <v>48</v>
      </c>
      <c r="D17" s="214">
        <v>2</v>
      </c>
      <c r="E17" s="214">
        <v>19</v>
      </c>
      <c r="F17" s="221">
        <v>10</v>
      </c>
      <c r="G17" s="221">
        <v>35</v>
      </c>
      <c r="H17" s="108">
        <f t="shared" si="0"/>
        <v>13300</v>
      </c>
      <c r="I17" s="217">
        <v>13280</v>
      </c>
      <c r="J17" s="119">
        <f t="shared" si="1"/>
        <v>-20</v>
      </c>
      <c r="K17" s="205">
        <f t="shared" si="5"/>
        <v>-0.15037593984962294</v>
      </c>
      <c r="L17" s="140" t="s">
        <v>98</v>
      </c>
      <c r="M17" s="108">
        <f t="shared" si="2"/>
        <v>9702</v>
      </c>
      <c r="N17" s="297">
        <f>I17</f>
        <v>13280</v>
      </c>
      <c r="O17" s="297">
        <f t="shared" si="3"/>
        <v>3578</v>
      </c>
      <c r="P17" s="298">
        <f>((N17/M17)*100)-100</f>
        <v>36.878994021851184</v>
      </c>
      <c r="Q17" s="132" t="s">
        <v>99</v>
      </c>
      <c r="R17" s="133" t="s">
        <v>47</v>
      </c>
      <c r="S17" s="105"/>
      <c r="T17" s="79"/>
      <c r="U17" s="133" t="s">
        <v>47</v>
      </c>
      <c r="V17" s="143" t="s">
        <v>48</v>
      </c>
      <c r="W17" s="41">
        <v>9240</v>
      </c>
      <c r="X17" s="41">
        <f t="shared" si="4"/>
        <v>9702</v>
      </c>
      <c r="Y17" s="88"/>
      <c r="AM17" s="131"/>
    </row>
    <row r="18" spans="1:39" ht="15.75" customHeight="1">
      <c r="A18" s="79"/>
      <c r="B18" s="133" t="s">
        <v>49</v>
      </c>
      <c r="C18" s="143" t="s">
        <v>50</v>
      </c>
      <c r="D18" s="214">
        <v>1</v>
      </c>
      <c r="E18" s="214">
        <v>20</v>
      </c>
      <c r="F18" s="221">
        <v>10</v>
      </c>
      <c r="G18" s="221">
        <v>15</v>
      </c>
      <c r="H18" s="108">
        <f t="shared" si="0"/>
        <v>3000</v>
      </c>
      <c r="I18" s="200">
        <v>3018</v>
      </c>
      <c r="J18" s="222">
        <f t="shared" si="1"/>
        <v>18</v>
      </c>
      <c r="K18" s="206">
        <f t="shared" si="5"/>
        <v>0.6000000000000005</v>
      </c>
      <c r="L18" s="141" t="s">
        <v>99</v>
      </c>
      <c r="M18" s="108">
        <f t="shared" si="2"/>
        <v>3150</v>
      </c>
      <c r="N18" s="180">
        <v>3150</v>
      </c>
      <c r="O18" s="180">
        <f t="shared" si="3"/>
        <v>0</v>
      </c>
      <c r="P18" s="206">
        <f>((N18/M18)-1)*100</f>
        <v>0</v>
      </c>
      <c r="Q18" s="132" t="s">
        <v>99</v>
      </c>
      <c r="R18" s="133" t="s">
        <v>49</v>
      </c>
      <c r="S18" s="105"/>
      <c r="T18" s="79"/>
      <c r="U18" s="133" t="s">
        <v>49</v>
      </c>
      <c r="V18" s="143" t="s">
        <v>50</v>
      </c>
      <c r="W18" s="41">
        <v>3000</v>
      </c>
      <c r="X18" s="41">
        <v>3150</v>
      </c>
      <c r="Y18" s="88"/>
      <c r="AM18" s="131"/>
    </row>
    <row r="19" spans="1:39" ht="16.5" customHeight="1" thickBot="1">
      <c r="A19" s="79"/>
      <c r="B19" s="132" t="s">
        <v>36</v>
      </c>
      <c r="C19" s="142" t="s">
        <v>37</v>
      </c>
      <c r="D19" s="215">
        <v>1</v>
      </c>
      <c r="E19" s="215">
        <v>16</v>
      </c>
      <c r="F19" s="221">
        <v>11</v>
      </c>
      <c r="G19" s="299">
        <v>52</v>
      </c>
      <c r="H19" s="108">
        <f t="shared" si="0"/>
        <v>9152</v>
      </c>
      <c r="I19" s="226">
        <v>9152</v>
      </c>
      <c r="J19" s="300">
        <f t="shared" si="1"/>
        <v>0</v>
      </c>
      <c r="K19" s="292">
        <f t="shared" si="5"/>
        <v>0</v>
      </c>
      <c r="L19" s="141" t="s">
        <v>99</v>
      </c>
      <c r="M19" s="108">
        <f t="shared" si="2"/>
        <v>6648.6</v>
      </c>
      <c r="N19" s="167">
        <v>9152</v>
      </c>
      <c r="O19" s="167">
        <f t="shared" si="3"/>
        <v>2503.3999999999996</v>
      </c>
      <c r="P19" s="159">
        <f>((N19/M19)-1)*100</f>
        <v>37.65303973768912</v>
      </c>
      <c r="Q19" s="132" t="s">
        <v>99</v>
      </c>
      <c r="R19" s="176" t="s">
        <v>36</v>
      </c>
      <c r="S19" s="105"/>
      <c r="T19" s="79"/>
      <c r="U19" s="132" t="s">
        <v>36</v>
      </c>
      <c r="V19" s="142" t="s">
        <v>37</v>
      </c>
      <c r="W19" s="41">
        <v>6332</v>
      </c>
      <c r="X19" s="41">
        <f t="shared" si="4"/>
        <v>6648.6</v>
      </c>
      <c r="Y19" s="88"/>
      <c r="AM19" s="131"/>
    </row>
    <row r="20" spans="1:39" ht="16.5" customHeight="1" thickBot="1">
      <c r="A20" s="79"/>
      <c r="B20" s="313" t="s">
        <v>67</v>
      </c>
      <c r="C20" s="319"/>
      <c r="D20" s="303">
        <f>SUM(D13:D19)</f>
        <v>14</v>
      </c>
      <c r="E20" s="303">
        <f>SUM(E13:E19)/7</f>
        <v>19.428571428571427</v>
      </c>
      <c r="F20" s="303">
        <f>SUM(F13:F19)/7</f>
        <v>10.571428571428571</v>
      </c>
      <c r="G20" s="303">
        <f>SUM(G13:G19)/7</f>
        <v>26.142857142857142</v>
      </c>
      <c r="H20" s="42">
        <f>SUM(H13:H19)</f>
        <v>69697</v>
      </c>
      <c r="I20" s="42">
        <f>SUM(I13:I19)</f>
        <v>69985</v>
      </c>
      <c r="J20" s="136">
        <f>I20-H20</f>
        <v>288</v>
      </c>
      <c r="K20" s="137">
        <f t="shared" si="5"/>
        <v>0.4132172116446897</v>
      </c>
      <c r="L20" s="327" t="s">
        <v>104</v>
      </c>
      <c r="M20" s="43">
        <f>SUM(M13:M19)</f>
        <v>61857.6</v>
      </c>
      <c r="N20" s="43">
        <f>SUM(N13:N19)</f>
        <v>70097</v>
      </c>
      <c r="O20" s="101">
        <f t="shared" si="3"/>
        <v>8239.400000000001</v>
      </c>
      <c r="P20" s="100">
        <f>((N20/M20)-1)*100</f>
        <v>13.3199477509635</v>
      </c>
      <c r="Q20" s="327" t="s">
        <v>104</v>
      </c>
      <c r="R20" s="49"/>
      <c r="S20" s="88"/>
      <c r="T20" s="79"/>
      <c r="U20" s="313" t="s">
        <v>67</v>
      </c>
      <c r="V20" s="319"/>
      <c r="W20" s="39">
        <f>SUM(W13:W19)</f>
        <v>58912</v>
      </c>
      <c r="X20" s="39">
        <f>SUM(X13:X19)</f>
        <v>61857.6</v>
      </c>
      <c r="Y20" s="88"/>
      <c r="AM20" s="131"/>
    </row>
    <row r="21" spans="1:39" ht="16.5" thickBot="1">
      <c r="A21" s="79"/>
      <c r="B21" s="313" t="s">
        <v>102</v>
      </c>
      <c r="C21" s="349"/>
      <c r="D21" s="349"/>
      <c r="E21" s="349"/>
      <c r="F21" s="349"/>
      <c r="G21" s="319"/>
      <c r="H21" s="196">
        <f>H20</f>
        <v>69697</v>
      </c>
      <c r="I21" s="197">
        <f>I20</f>
        <v>69985</v>
      </c>
      <c r="J21" s="137">
        <f>I21-H21</f>
        <v>288</v>
      </c>
      <c r="K21" s="138">
        <f>((I21/H21)-1)*100</f>
        <v>0.4132172116446897</v>
      </c>
      <c r="L21" s="328"/>
      <c r="M21" s="198">
        <f>M20</f>
        <v>61857.6</v>
      </c>
      <c r="N21" s="198">
        <f>N20</f>
        <v>70097</v>
      </c>
      <c r="O21" s="198">
        <f>O20</f>
        <v>8239.400000000001</v>
      </c>
      <c r="P21" s="199">
        <f>P20</f>
        <v>13.3199477509635</v>
      </c>
      <c r="Q21" s="328"/>
      <c r="R21" s="57"/>
      <c r="S21" s="83"/>
      <c r="T21" s="79"/>
      <c r="U21" s="334"/>
      <c r="V21" s="335"/>
      <c r="W21" s="196">
        <f>W20</f>
        <v>58912</v>
      </c>
      <c r="X21" s="197">
        <f>X20</f>
        <v>61857.6</v>
      </c>
      <c r="Y21" s="83"/>
      <c r="AM21" s="131"/>
    </row>
    <row r="22" spans="1:39" ht="6.75" customHeight="1">
      <c r="A22" s="83"/>
      <c r="B22" s="18"/>
      <c r="C22" s="15"/>
      <c r="D22" s="15"/>
      <c r="E22" s="15"/>
      <c r="F22" s="15"/>
      <c r="G22" s="15"/>
      <c r="H22" s="17"/>
      <c r="I22" s="17"/>
      <c r="J22" s="14"/>
      <c r="K22" s="14"/>
      <c r="L22" s="14"/>
      <c r="M22" s="139"/>
      <c r="N22" s="14"/>
      <c r="O22" s="7"/>
      <c r="P22" s="7"/>
      <c r="Q22" s="7"/>
      <c r="R22" s="7"/>
      <c r="S22" s="83"/>
      <c r="T22" s="83"/>
      <c r="U22" s="18"/>
      <c r="V22" s="15"/>
      <c r="W22" s="17"/>
      <c r="X22" s="17"/>
      <c r="Y22" s="25"/>
      <c r="AM22" s="131"/>
    </row>
    <row r="23" spans="1:39" ht="4.5" customHeight="1">
      <c r="A23" s="83"/>
      <c r="B23" s="85"/>
      <c r="C23" s="85"/>
      <c r="D23" s="85"/>
      <c r="E23" s="85"/>
      <c r="F23" s="85"/>
      <c r="G23" s="85"/>
      <c r="H23" s="81"/>
      <c r="I23" s="81"/>
      <c r="J23" s="82"/>
      <c r="K23" s="82"/>
      <c r="L23" s="82"/>
      <c r="M23" s="82"/>
      <c r="N23" s="82"/>
      <c r="O23" s="83"/>
      <c r="P23" s="83"/>
      <c r="Q23" s="83"/>
      <c r="R23" s="83"/>
      <c r="S23" s="83"/>
      <c r="T23" s="83"/>
      <c r="U23" s="85"/>
      <c r="V23" s="85"/>
      <c r="W23" s="81"/>
      <c r="X23" s="81"/>
      <c r="Y23" s="83"/>
      <c r="AM23" s="131"/>
    </row>
    <row r="24" spans="1:39" ht="16.5" customHeight="1">
      <c r="A24" s="83"/>
      <c r="B24" s="4" t="s">
        <v>62</v>
      </c>
      <c r="C24" s="4"/>
      <c r="D24" s="4"/>
      <c r="E24" s="4"/>
      <c r="F24" s="4"/>
      <c r="G24" s="4"/>
      <c r="H24" s="4"/>
      <c r="I24" s="32"/>
      <c r="J24" s="7"/>
      <c r="K24" s="7"/>
      <c r="L24" s="7"/>
      <c r="M24" s="7"/>
      <c r="N24" s="7"/>
      <c r="O24" s="7"/>
      <c r="P24" s="7"/>
      <c r="Q24" s="7"/>
      <c r="R24" s="7"/>
      <c r="S24" s="83"/>
      <c r="T24" s="83"/>
      <c r="U24" s="4" t="s">
        <v>82</v>
      </c>
      <c r="V24" s="4"/>
      <c r="W24" s="4"/>
      <c r="X24" s="32"/>
      <c r="Y24" s="25"/>
      <c r="AM24" s="131"/>
    </row>
    <row r="25" spans="1:39" ht="6.75" customHeight="1" thickBot="1">
      <c r="A25" s="83"/>
      <c r="B25" s="9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7"/>
      <c r="Q25" s="7"/>
      <c r="R25" s="7"/>
      <c r="S25" s="83"/>
      <c r="T25" s="83"/>
      <c r="U25" s="9"/>
      <c r="V25" s="9"/>
      <c r="W25" s="9"/>
      <c r="X25" s="9"/>
      <c r="Y25" s="25"/>
      <c r="AM25" s="131"/>
    </row>
    <row r="26" spans="1:39" ht="13.5" customHeight="1" thickBot="1">
      <c r="A26" s="79"/>
      <c r="B26" s="322" t="s">
        <v>0</v>
      </c>
      <c r="C26" s="323" t="s">
        <v>1</v>
      </c>
      <c r="D26" s="336" t="s">
        <v>2</v>
      </c>
      <c r="E26" s="336" t="s">
        <v>64</v>
      </c>
      <c r="F26" s="336" t="s">
        <v>103</v>
      </c>
      <c r="G26" s="336" t="s">
        <v>60</v>
      </c>
      <c r="H26" s="313" t="s">
        <v>61</v>
      </c>
      <c r="I26" s="343"/>
      <c r="J26" s="343"/>
      <c r="K26" s="344"/>
      <c r="L26" s="336" t="s">
        <v>101</v>
      </c>
      <c r="M26" s="313" t="s">
        <v>61</v>
      </c>
      <c r="N26" s="343"/>
      <c r="O26" s="343"/>
      <c r="P26" s="344"/>
      <c r="Q26" s="336" t="s">
        <v>100</v>
      </c>
      <c r="R26" s="322" t="s">
        <v>0</v>
      </c>
      <c r="S26" s="79"/>
      <c r="T26" s="79"/>
      <c r="U26" s="322" t="s">
        <v>0</v>
      </c>
      <c r="V26" s="323" t="s">
        <v>1</v>
      </c>
      <c r="W26" s="313" t="s">
        <v>61</v>
      </c>
      <c r="X26" s="315"/>
      <c r="Y26" s="21"/>
      <c r="AM26" s="131"/>
    </row>
    <row r="27" spans="1:39" ht="13.5" customHeight="1" thickBot="1">
      <c r="A27" s="79"/>
      <c r="B27" s="317"/>
      <c r="C27" s="324"/>
      <c r="D27" s="337"/>
      <c r="E27" s="337"/>
      <c r="F27" s="337"/>
      <c r="G27" s="337"/>
      <c r="H27" s="307" t="s">
        <v>65</v>
      </c>
      <c r="I27" s="339" t="s">
        <v>72</v>
      </c>
      <c r="J27" s="341" t="s">
        <v>66</v>
      </c>
      <c r="K27" s="342"/>
      <c r="L27" s="359"/>
      <c r="M27" s="347" t="s">
        <v>79</v>
      </c>
      <c r="N27" s="339" t="s">
        <v>87</v>
      </c>
      <c r="O27" s="345" t="s">
        <v>69</v>
      </c>
      <c r="P27" s="343"/>
      <c r="Q27" s="346"/>
      <c r="R27" s="317"/>
      <c r="S27" s="79"/>
      <c r="T27" s="79"/>
      <c r="U27" s="317"/>
      <c r="V27" s="324"/>
      <c r="W27" s="307" t="s">
        <v>73</v>
      </c>
      <c r="X27" s="309" t="s">
        <v>80</v>
      </c>
      <c r="Y27" s="21"/>
      <c r="AM27" s="131"/>
    </row>
    <row r="28" spans="1:39" ht="45.75" customHeight="1" thickBot="1">
      <c r="A28" s="79"/>
      <c r="B28" s="318"/>
      <c r="C28" s="325"/>
      <c r="D28" s="338"/>
      <c r="E28" s="338"/>
      <c r="F28" s="338"/>
      <c r="G28" s="338"/>
      <c r="H28" s="308"/>
      <c r="I28" s="340" t="s">
        <v>55</v>
      </c>
      <c r="J28" s="37" t="s">
        <v>57</v>
      </c>
      <c r="K28" s="29" t="s">
        <v>58</v>
      </c>
      <c r="L28" s="360"/>
      <c r="M28" s="348"/>
      <c r="N28" s="340" t="s">
        <v>55</v>
      </c>
      <c r="O28" s="99" t="s">
        <v>57</v>
      </c>
      <c r="P28" s="135" t="s">
        <v>58</v>
      </c>
      <c r="Q28" s="338"/>
      <c r="R28" s="318"/>
      <c r="S28" s="79"/>
      <c r="T28" s="79"/>
      <c r="U28" s="318"/>
      <c r="V28" s="325"/>
      <c r="W28" s="308"/>
      <c r="X28" s="310"/>
      <c r="Y28" s="21"/>
      <c r="AM28" s="131"/>
    </row>
    <row r="29" spans="1:39" ht="15.75" customHeight="1">
      <c r="A29" s="79"/>
      <c r="B29" s="132" t="s">
        <v>51</v>
      </c>
      <c r="C29" s="142" t="s">
        <v>52</v>
      </c>
      <c r="D29" s="106">
        <v>2</v>
      </c>
      <c r="E29" s="106">
        <v>20</v>
      </c>
      <c r="F29" s="107">
        <v>10</v>
      </c>
      <c r="G29" s="220">
        <v>25</v>
      </c>
      <c r="H29" s="108">
        <f aca="true" t="shared" si="6" ref="H29:H37">(D29*E29*F29*G29)</f>
        <v>10000</v>
      </c>
      <c r="I29" s="204">
        <v>9964</v>
      </c>
      <c r="J29" s="169">
        <f aca="true" t="shared" si="7" ref="J29:J37">I29-H29</f>
        <v>-36</v>
      </c>
      <c r="K29" s="134">
        <f aca="true" t="shared" si="8" ref="K29:K38">((I29/H29)-1)*100</f>
        <v>-0.36000000000000476</v>
      </c>
      <c r="L29" s="140" t="s">
        <v>98</v>
      </c>
      <c r="M29" s="108">
        <f aca="true" t="shared" si="9" ref="M29:M37">X29</f>
        <v>8820</v>
      </c>
      <c r="N29" s="209">
        <v>9964</v>
      </c>
      <c r="O29" s="170">
        <f aca="true" t="shared" si="10" ref="O29:O37">N29-M29</f>
        <v>1144</v>
      </c>
      <c r="P29" s="193">
        <f>((N29/M29)-1)*100</f>
        <v>12.97052154195011</v>
      </c>
      <c r="Q29" s="132" t="s">
        <v>99</v>
      </c>
      <c r="R29" s="175" t="s">
        <v>51</v>
      </c>
      <c r="S29" s="79"/>
      <c r="T29" s="79"/>
      <c r="U29" s="132" t="s">
        <v>51</v>
      </c>
      <c r="V29" s="142" t="s">
        <v>52</v>
      </c>
      <c r="W29" s="41">
        <v>8400</v>
      </c>
      <c r="X29" s="41">
        <f aca="true" t="shared" si="11" ref="X29:X38">W29*1.05</f>
        <v>8820</v>
      </c>
      <c r="Y29" s="21"/>
      <c r="AM29" s="131"/>
    </row>
    <row r="30" spans="1:39" ht="15.75" customHeight="1">
      <c r="A30" s="79"/>
      <c r="B30" s="132" t="s">
        <v>41</v>
      </c>
      <c r="C30" s="142" t="s">
        <v>42</v>
      </c>
      <c r="D30" s="214">
        <v>5</v>
      </c>
      <c r="E30" s="214">
        <v>22</v>
      </c>
      <c r="F30" s="221">
        <v>10</v>
      </c>
      <c r="G30" s="221">
        <v>25</v>
      </c>
      <c r="H30" s="108">
        <f t="shared" si="6"/>
        <v>27500</v>
      </c>
      <c r="I30" s="222">
        <v>29600</v>
      </c>
      <c r="J30" s="200">
        <f t="shared" si="7"/>
        <v>2100</v>
      </c>
      <c r="K30" s="201">
        <f t="shared" si="8"/>
        <v>7.636363636363641</v>
      </c>
      <c r="L30" s="141" t="s">
        <v>99</v>
      </c>
      <c r="M30" s="108">
        <f t="shared" si="9"/>
        <v>12012</v>
      </c>
      <c r="N30" s="218">
        <v>29600</v>
      </c>
      <c r="O30" s="200">
        <f t="shared" si="10"/>
        <v>17588</v>
      </c>
      <c r="P30" s="278">
        <f>((I30/N30)-1)*100</f>
        <v>0</v>
      </c>
      <c r="Q30" s="132" t="s">
        <v>99</v>
      </c>
      <c r="R30" s="133" t="s">
        <v>41</v>
      </c>
      <c r="S30" s="79"/>
      <c r="T30" s="79"/>
      <c r="U30" s="132" t="s">
        <v>41</v>
      </c>
      <c r="V30" s="142" t="s">
        <v>42</v>
      </c>
      <c r="W30" s="41">
        <v>11440</v>
      </c>
      <c r="X30" s="41">
        <f t="shared" si="11"/>
        <v>12012</v>
      </c>
      <c r="Y30" s="21"/>
      <c r="AM30" s="131"/>
    </row>
    <row r="31" spans="1:39" ht="15.75" customHeight="1">
      <c r="A31" s="79"/>
      <c r="B31" s="132" t="s">
        <v>15</v>
      </c>
      <c r="C31" s="142" t="s">
        <v>16</v>
      </c>
      <c r="D31" s="214">
        <v>3</v>
      </c>
      <c r="E31" s="214">
        <v>17</v>
      </c>
      <c r="F31" s="221">
        <v>11</v>
      </c>
      <c r="G31" s="221">
        <v>35</v>
      </c>
      <c r="H31" s="108">
        <f t="shared" si="6"/>
        <v>19635</v>
      </c>
      <c r="I31" s="222">
        <v>19635</v>
      </c>
      <c r="J31" s="200">
        <f t="shared" si="7"/>
        <v>0</v>
      </c>
      <c r="K31" s="201">
        <f t="shared" si="8"/>
        <v>0</v>
      </c>
      <c r="L31" s="140" t="s">
        <v>98</v>
      </c>
      <c r="M31" s="108">
        <f t="shared" si="9"/>
        <v>13959.75</v>
      </c>
      <c r="N31" s="218">
        <v>19635</v>
      </c>
      <c r="O31" s="180">
        <f t="shared" si="10"/>
        <v>5675.25</v>
      </c>
      <c r="P31" s="206">
        <f aca="true" t="shared" si="12" ref="P31:P37">((N31/M31)*100)-100</f>
        <v>40.654381346370826</v>
      </c>
      <c r="Q31" s="132" t="s">
        <v>99</v>
      </c>
      <c r="R31" s="132" t="s">
        <v>15</v>
      </c>
      <c r="S31" s="79"/>
      <c r="T31" s="79"/>
      <c r="U31" s="132" t="s">
        <v>15</v>
      </c>
      <c r="V31" s="142" t="s">
        <v>16</v>
      </c>
      <c r="W31" s="41">
        <v>13295</v>
      </c>
      <c r="X31" s="41">
        <f t="shared" si="11"/>
        <v>13959.75</v>
      </c>
      <c r="Y31" s="21"/>
      <c r="AM31" s="131"/>
    </row>
    <row r="32" spans="1:39" ht="15.75" customHeight="1">
      <c r="A32" s="79"/>
      <c r="B32" s="132" t="s">
        <v>40</v>
      </c>
      <c r="C32" s="142" t="s">
        <v>89</v>
      </c>
      <c r="D32" s="214">
        <v>2</v>
      </c>
      <c r="E32" s="214">
        <v>15.5</v>
      </c>
      <c r="F32" s="221">
        <v>12</v>
      </c>
      <c r="G32" s="221">
        <v>25</v>
      </c>
      <c r="H32" s="108">
        <f t="shared" si="6"/>
        <v>9300</v>
      </c>
      <c r="I32" s="119">
        <v>9235</v>
      </c>
      <c r="J32" s="217">
        <f t="shared" si="7"/>
        <v>-65</v>
      </c>
      <c r="K32" s="134">
        <f t="shared" si="8"/>
        <v>-0.6989247311827929</v>
      </c>
      <c r="L32" s="140" t="s">
        <v>98</v>
      </c>
      <c r="M32" s="108">
        <f t="shared" si="9"/>
        <v>9165</v>
      </c>
      <c r="N32" s="218">
        <v>9235</v>
      </c>
      <c r="O32" s="180">
        <f t="shared" si="10"/>
        <v>70</v>
      </c>
      <c r="P32" s="206">
        <f t="shared" si="12"/>
        <v>0.7637752318603361</v>
      </c>
      <c r="Q32" s="132" t="s">
        <v>99</v>
      </c>
      <c r="R32" s="132" t="s">
        <v>40</v>
      </c>
      <c r="S32" s="79"/>
      <c r="T32" s="79"/>
      <c r="U32" s="132" t="s">
        <v>40</v>
      </c>
      <c r="V32" s="142" t="s">
        <v>89</v>
      </c>
      <c r="W32" s="41">
        <v>8729</v>
      </c>
      <c r="X32" s="41">
        <v>9165</v>
      </c>
      <c r="Y32" s="21"/>
      <c r="AM32" s="131"/>
    </row>
    <row r="33" spans="1:39" ht="15.75" customHeight="1">
      <c r="A33" s="79"/>
      <c r="B33" s="245" t="s">
        <v>30</v>
      </c>
      <c r="C33" s="245" t="s">
        <v>31</v>
      </c>
      <c r="D33" s="266"/>
      <c r="E33" s="266"/>
      <c r="F33" s="267"/>
      <c r="G33" s="267"/>
      <c r="H33" s="268">
        <f t="shared" si="6"/>
        <v>0</v>
      </c>
      <c r="I33" s="269">
        <v>0</v>
      </c>
      <c r="J33" s="270">
        <f t="shared" si="7"/>
        <v>0</v>
      </c>
      <c r="K33" s="271" t="e">
        <f t="shared" si="8"/>
        <v>#DIV/0!</v>
      </c>
      <c r="L33" s="246" t="s">
        <v>113</v>
      </c>
      <c r="M33" s="268">
        <f t="shared" si="9"/>
        <v>10170.300000000001</v>
      </c>
      <c r="N33" s="272"/>
      <c r="O33" s="273">
        <f t="shared" si="10"/>
        <v>-10170.300000000001</v>
      </c>
      <c r="P33" s="274">
        <f t="shared" si="12"/>
        <v>-100</v>
      </c>
      <c r="Q33" s="246" t="s">
        <v>113</v>
      </c>
      <c r="R33" s="245" t="s">
        <v>30</v>
      </c>
      <c r="S33" s="79"/>
      <c r="T33" s="79"/>
      <c r="U33" s="275" t="s">
        <v>30</v>
      </c>
      <c r="V33" s="276" t="s">
        <v>31</v>
      </c>
      <c r="W33" s="277">
        <v>9686</v>
      </c>
      <c r="X33" s="277">
        <f>W33*1.05</f>
        <v>10170.300000000001</v>
      </c>
      <c r="Y33" s="21"/>
      <c r="AM33" s="131"/>
    </row>
    <row r="34" spans="1:39" ht="15.75" customHeight="1">
      <c r="A34" s="79"/>
      <c r="B34" s="132" t="s">
        <v>17</v>
      </c>
      <c r="C34" s="142" t="s">
        <v>18</v>
      </c>
      <c r="D34" s="214">
        <v>6</v>
      </c>
      <c r="E34" s="214">
        <v>15</v>
      </c>
      <c r="F34" s="221">
        <v>11</v>
      </c>
      <c r="G34" s="221">
        <v>25</v>
      </c>
      <c r="H34" s="108">
        <f t="shared" si="6"/>
        <v>24750</v>
      </c>
      <c r="I34" s="119">
        <v>24746</v>
      </c>
      <c r="J34" s="217">
        <f t="shared" si="7"/>
        <v>-4</v>
      </c>
      <c r="K34" s="134">
        <f t="shared" si="8"/>
        <v>-0.016161616161614045</v>
      </c>
      <c r="L34" s="140" t="s">
        <v>98</v>
      </c>
      <c r="M34" s="108">
        <f t="shared" si="9"/>
        <v>24023</v>
      </c>
      <c r="N34" s="218">
        <v>24746</v>
      </c>
      <c r="O34" s="180">
        <f t="shared" si="10"/>
        <v>723</v>
      </c>
      <c r="P34" s="206">
        <f t="shared" si="12"/>
        <v>3.009615784872821</v>
      </c>
      <c r="Q34" s="132" t="s">
        <v>99</v>
      </c>
      <c r="R34" s="132" t="s">
        <v>17</v>
      </c>
      <c r="S34" s="79"/>
      <c r="T34" s="79"/>
      <c r="U34" s="132" t="s">
        <v>17</v>
      </c>
      <c r="V34" s="142" t="s">
        <v>18</v>
      </c>
      <c r="W34" s="41">
        <v>22879</v>
      </c>
      <c r="X34" s="41">
        <v>24023</v>
      </c>
      <c r="Y34" s="21"/>
      <c r="AM34" s="131"/>
    </row>
    <row r="35" spans="1:39" ht="14.25" customHeight="1">
      <c r="A35" s="79"/>
      <c r="B35" s="229" t="s">
        <v>45</v>
      </c>
      <c r="C35" s="247" t="s">
        <v>46</v>
      </c>
      <c r="D35" s="214">
        <v>1</v>
      </c>
      <c r="E35" s="214">
        <v>20</v>
      </c>
      <c r="F35" s="221">
        <v>10</v>
      </c>
      <c r="G35" s="221">
        <v>13</v>
      </c>
      <c r="H35" s="108">
        <f t="shared" si="6"/>
        <v>2600</v>
      </c>
      <c r="I35" s="222">
        <v>2600</v>
      </c>
      <c r="J35" s="200">
        <f t="shared" si="7"/>
        <v>0</v>
      </c>
      <c r="K35" s="201">
        <f t="shared" si="8"/>
        <v>0</v>
      </c>
      <c r="L35" s="141" t="s">
        <v>99</v>
      </c>
      <c r="M35" s="108">
        <f t="shared" si="9"/>
        <v>3158</v>
      </c>
      <c r="N35" s="219">
        <v>2600</v>
      </c>
      <c r="O35" s="219">
        <f t="shared" si="10"/>
        <v>-558</v>
      </c>
      <c r="P35" s="205">
        <f t="shared" si="12"/>
        <v>-17.669411019632676</v>
      </c>
      <c r="Q35" s="229" t="s">
        <v>112</v>
      </c>
      <c r="R35" s="230" t="s">
        <v>45</v>
      </c>
      <c r="S35" s="79"/>
      <c r="T35" s="79"/>
      <c r="U35" s="230" t="s">
        <v>45</v>
      </c>
      <c r="V35" s="256" t="s">
        <v>46</v>
      </c>
      <c r="W35" s="41">
        <v>3008</v>
      </c>
      <c r="X35" s="41">
        <v>3158</v>
      </c>
      <c r="Y35" s="21"/>
      <c r="AM35" s="130"/>
    </row>
    <row r="36" spans="1:25" ht="15.75" customHeight="1">
      <c r="A36" s="132"/>
      <c r="B36" s="132" t="s">
        <v>23</v>
      </c>
      <c r="C36" s="142" t="s">
        <v>24</v>
      </c>
      <c r="D36" s="214">
        <v>3</v>
      </c>
      <c r="E36" s="214">
        <v>18</v>
      </c>
      <c r="F36" s="221">
        <v>10</v>
      </c>
      <c r="G36" s="221">
        <v>20</v>
      </c>
      <c r="H36" s="108">
        <f t="shared" si="6"/>
        <v>10800</v>
      </c>
      <c r="I36" s="222">
        <v>11776</v>
      </c>
      <c r="J36" s="200">
        <f t="shared" si="7"/>
        <v>976</v>
      </c>
      <c r="K36" s="201">
        <f t="shared" si="8"/>
        <v>9.037037037037043</v>
      </c>
      <c r="L36" s="141" t="s">
        <v>99</v>
      </c>
      <c r="M36" s="108">
        <f t="shared" si="9"/>
        <v>11340</v>
      </c>
      <c r="N36" s="218">
        <v>11818</v>
      </c>
      <c r="O36" s="180">
        <f t="shared" si="10"/>
        <v>478</v>
      </c>
      <c r="P36" s="206">
        <f t="shared" si="12"/>
        <v>4.215167548500887</v>
      </c>
      <c r="Q36" s="132" t="s">
        <v>99</v>
      </c>
      <c r="R36" s="132" t="s">
        <v>23</v>
      </c>
      <c r="S36" s="79"/>
      <c r="T36" s="79"/>
      <c r="U36" s="132" t="s">
        <v>23</v>
      </c>
      <c r="V36" s="142" t="s">
        <v>24</v>
      </c>
      <c r="W36" s="41">
        <v>10800</v>
      </c>
      <c r="X36" s="41">
        <f t="shared" si="11"/>
        <v>11340</v>
      </c>
      <c r="Y36" s="21"/>
    </row>
    <row r="37" spans="1:25" ht="15.75" customHeight="1" thickBot="1">
      <c r="A37" s="79"/>
      <c r="B37" s="132" t="s">
        <v>34</v>
      </c>
      <c r="C37" s="142" t="s">
        <v>35</v>
      </c>
      <c r="D37" s="223">
        <v>2</v>
      </c>
      <c r="E37" s="223">
        <v>21</v>
      </c>
      <c r="F37" s="224">
        <v>11</v>
      </c>
      <c r="G37" s="224">
        <v>23</v>
      </c>
      <c r="H37" s="225">
        <f t="shared" si="6"/>
        <v>10626</v>
      </c>
      <c r="I37" s="226">
        <v>10626</v>
      </c>
      <c r="J37" s="227">
        <f t="shared" si="7"/>
        <v>0</v>
      </c>
      <c r="K37" s="168">
        <f t="shared" si="8"/>
        <v>0</v>
      </c>
      <c r="L37" s="141" t="s">
        <v>99</v>
      </c>
      <c r="M37" s="108">
        <f t="shared" si="9"/>
        <v>9534</v>
      </c>
      <c r="N37" s="281">
        <v>10742</v>
      </c>
      <c r="O37" s="103">
        <f t="shared" si="10"/>
        <v>1208</v>
      </c>
      <c r="P37" s="206">
        <f t="shared" si="12"/>
        <v>12.670442626389772</v>
      </c>
      <c r="Q37" s="132" t="s">
        <v>99</v>
      </c>
      <c r="R37" s="176" t="s">
        <v>34</v>
      </c>
      <c r="S37" s="79"/>
      <c r="T37" s="79"/>
      <c r="U37" s="132" t="s">
        <v>34</v>
      </c>
      <c r="V37" s="142" t="s">
        <v>35</v>
      </c>
      <c r="W37" s="44">
        <v>9080</v>
      </c>
      <c r="X37" s="44">
        <f t="shared" si="11"/>
        <v>9534</v>
      </c>
      <c r="Y37" s="21"/>
    </row>
    <row r="38" spans="1:25" ht="16.5" thickBot="1">
      <c r="A38" s="79"/>
      <c r="B38" s="313" t="s">
        <v>67</v>
      </c>
      <c r="C38" s="319"/>
      <c r="D38" s="303">
        <f>SUM(D29:D37)</f>
        <v>24</v>
      </c>
      <c r="E38" s="303">
        <f>SUM(E29:E37)/9</f>
        <v>16.5</v>
      </c>
      <c r="F38" s="303">
        <f>SUM(F29:F37)/9</f>
        <v>9.444444444444445</v>
      </c>
      <c r="G38" s="303">
        <f>SUM(G29:G37)/9</f>
        <v>21.22222222222222</v>
      </c>
      <c r="H38" s="8">
        <f>SUM(H29:H37)</f>
        <v>115211</v>
      </c>
      <c r="I38" s="55">
        <f>SUM(I29:I37)</f>
        <v>118182</v>
      </c>
      <c r="J38" s="52">
        <f>SUM(J29:J37)</f>
        <v>2971</v>
      </c>
      <c r="K38" s="45">
        <f t="shared" si="8"/>
        <v>2.578746821050082</v>
      </c>
      <c r="L38" s="327" t="s">
        <v>104</v>
      </c>
      <c r="M38" s="39">
        <f>SUM(M29:M37)</f>
        <v>102182.05</v>
      </c>
      <c r="N38" s="39">
        <f>M38*1.05</f>
        <v>107291.15250000001</v>
      </c>
      <c r="O38" s="53">
        <f>I38-N38</f>
        <v>10890.847499999989</v>
      </c>
      <c r="P38" s="54">
        <f>((I38/N38)-1)*100</f>
        <v>10.150741460252277</v>
      </c>
      <c r="Q38" s="327" t="s">
        <v>104</v>
      </c>
      <c r="R38" s="57"/>
      <c r="S38" s="79"/>
      <c r="T38" s="79"/>
      <c r="U38" s="313" t="s">
        <v>67</v>
      </c>
      <c r="V38" s="319"/>
      <c r="W38" s="43">
        <f>SUM(W29:W37)</f>
        <v>97317</v>
      </c>
      <c r="X38" s="51">
        <f t="shared" si="11"/>
        <v>102182.85</v>
      </c>
      <c r="Y38" s="21"/>
    </row>
    <row r="39" spans="1:25" ht="16.5" customHeight="1" thickBot="1">
      <c r="A39" s="79"/>
      <c r="B39" s="313" t="s">
        <v>106</v>
      </c>
      <c r="C39" s="349"/>
      <c r="D39" s="349"/>
      <c r="E39" s="349"/>
      <c r="F39" s="349"/>
      <c r="G39" s="319"/>
      <c r="H39" s="47">
        <f>H38</f>
        <v>115211</v>
      </c>
      <c r="I39" s="48">
        <f>I38</f>
        <v>118182</v>
      </c>
      <c r="J39" s="43">
        <f>I39-H39</f>
        <v>2971</v>
      </c>
      <c r="K39" s="33">
        <f>((I39/H39)-1)*100</f>
        <v>2.578746821050082</v>
      </c>
      <c r="L39" s="328"/>
      <c r="M39" s="38">
        <f>M38</f>
        <v>102182.05</v>
      </c>
      <c r="N39" s="43">
        <f>M39*1.05</f>
        <v>107291.15250000001</v>
      </c>
      <c r="O39" s="39">
        <f>I39-N39</f>
        <v>10890.847499999989</v>
      </c>
      <c r="P39" s="33">
        <f>((I39/N39)-1)*100</f>
        <v>10.150741460252277</v>
      </c>
      <c r="Q39" s="328"/>
      <c r="R39" s="57"/>
      <c r="S39" s="79"/>
      <c r="T39" s="79"/>
      <c r="U39" s="320"/>
      <c r="V39" s="321"/>
      <c r="W39" s="196">
        <f>W38</f>
        <v>97317</v>
      </c>
      <c r="X39" s="197">
        <f>X38</f>
        <v>102182.85</v>
      </c>
      <c r="Y39" s="21"/>
    </row>
    <row r="40" spans="1:38" ht="12.75" customHeight="1">
      <c r="A40" s="79"/>
      <c r="B40" s="22"/>
      <c r="C40" s="22"/>
      <c r="D40" s="22"/>
      <c r="E40" s="22"/>
      <c r="F40" s="22"/>
      <c r="G40" s="22"/>
      <c r="H40" s="17"/>
      <c r="I40" s="17"/>
      <c r="J40" s="6"/>
      <c r="K40" s="6"/>
      <c r="L40" s="6"/>
      <c r="M40" s="6"/>
      <c r="N40" s="6"/>
      <c r="R40">
        <v>1</v>
      </c>
      <c r="S40" s="79"/>
      <c r="T40" s="79"/>
      <c r="U40" s="22"/>
      <c r="V40" s="22"/>
      <c r="W40" s="17"/>
      <c r="X40" s="17"/>
      <c r="Y40" s="21"/>
      <c r="AL40">
        <v>2</v>
      </c>
    </row>
    <row r="41" spans="1:25" ht="6" customHeight="1">
      <c r="A41" s="20"/>
      <c r="B41" s="85"/>
      <c r="C41" s="85"/>
      <c r="D41" s="85"/>
      <c r="E41" s="85"/>
      <c r="F41" s="85"/>
      <c r="G41" s="85"/>
      <c r="H41" s="81"/>
      <c r="I41" s="82"/>
      <c r="J41" s="82"/>
      <c r="K41" s="79"/>
      <c r="L41" s="79"/>
      <c r="M41" s="79"/>
      <c r="N41" s="79"/>
      <c r="O41" s="83"/>
      <c r="P41" s="83"/>
      <c r="Q41" s="83"/>
      <c r="R41" s="83"/>
      <c r="S41" s="79"/>
      <c r="T41" s="85"/>
      <c r="U41" s="85"/>
      <c r="V41" s="85"/>
      <c r="W41" s="81"/>
      <c r="X41" s="82"/>
      <c r="Y41" s="79"/>
    </row>
    <row r="42" spans="1:25" ht="6" customHeight="1">
      <c r="A42" s="79"/>
      <c r="B42" s="85"/>
      <c r="C42" s="85"/>
      <c r="D42" s="85"/>
      <c r="E42" s="85"/>
      <c r="F42" s="85"/>
      <c r="G42" s="85"/>
      <c r="H42" s="81"/>
      <c r="I42" s="81"/>
      <c r="J42" s="82"/>
      <c r="K42" s="82"/>
      <c r="L42" s="82"/>
      <c r="M42" s="82"/>
      <c r="N42" s="82"/>
      <c r="O42" s="79"/>
      <c r="P42" s="79"/>
      <c r="Q42" s="79"/>
      <c r="R42" s="79"/>
      <c r="S42" s="83"/>
      <c r="T42" s="79"/>
      <c r="U42" s="85"/>
      <c r="V42" s="85"/>
      <c r="W42" s="81"/>
      <c r="X42" s="81"/>
      <c r="Y42" s="83"/>
    </row>
    <row r="43" spans="1:25" ht="15.75">
      <c r="A43" s="79"/>
      <c r="B43" s="4" t="s">
        <v>63</v>
      </c>
      <c r="C43" s="4"/>
      <c r="D43" s="4"/>
      <c r="E43" s="4"/>
      <c r="F43" s="4"/>
      <c r="G43" s="4"/>
      <c r="H43" s="4"/>
      <c r="I43" s="4"/>
      <c r="J43" s="7"/>
      <c r="K43" s="7"/>
      <c r="L43" s="7"/>
      <c r="M43" s="7"/>
      <c r="N43" s="7"/>
      <c r="S43" s="79"/>
      <c r="T43" s="79"/>
      <c r="U43" s="4" t="s">
        <v>83</v>
      </c>
      <c r="V43" s="4"/>
      <c r="W43" s="4"/>
      <c r="X43" s="4"/>
      <c r="Y43" s="79"/>
    </row>
    <row r="44" spans="1:25" ht="15.75" thickBot="1">
      <c r="A44" s="79"/>
      <c r="B44" s="4"/>
      <c r="C44" s="4"/>
      <c r="D44" s="4"/>
      <c r="E44" s="4"/>
      <c r="F44" s="4"/>
      <c r="G44" s="4"/>
      <c r="H44" s="4"/>
      <c r="I44" s="4"/>
      <c r="J44" s="7"/>
      <c r="K44" s="7"/>
      <c r="L44" s="7"/>
      <c r="M44" s="7"/>
      <c r="N44" s="7"/>
      <c r="S44" s="79"/>
      <c r="T44" s="79"/>
      <c r="U44" s="4"/>
      <c r="V44" s="4"/>
      <c r="W44" s="4"/>
      <c r="X44" s="4"/>
      <c r="Y44" s="79"/>
    </row>
    <row r="45" spans="1:25" ht="16.5" customHeight="1" thickBot="1">
      <c r="A45" s="79"/>
      <c r="B45" s="322" t="s">
        <v>0</v>
      </c>
      <c r="C45" s="323" t="s">
        <v>1</v>
      </c>
      <c r="D45" s="336" t="s">
        <v>2</v>
      </c>
      <c r="E45" s="336" t="s">
        <v>64</v>
      </c>
      <c r="F45" s="336" t="s">
        <v>103</v>
      </c>
      <c r="G45" s="336" t="s">
        <v>60</v>
      </c>
      <c r="H45" s="313" t="s">
        <v>61</v>
      </c>
      <c r="I45" s="343"/>
      <c r="J45" s="343"/>
      <c r="K45" s="344"/>
      <c r="L45" s="336" t="s">
        <v>101</v>
      </c>
      <c r="M45" s="313" t="s">
        <v>61</v>
      </c>
      <c r="N45" s="343"/>
      <c r="O45" s="343"/>
      <c r="P45" s="344"/>
      <c r="Q45" s="336" t="s">
        <v>100</v>
      </c>
      <c r="R45" s="322" t="s">
        <v>0</v>
      </c>
      <c r="S45" s="79"/>
      <c r="T45" s="79"/>
      <c r="U45" s="322" t="s">
        <v>0</v>
      </c>
      <c r="V45" s="323" t="s">
        <v>1</v>
      </c>
      <c r="W45" s="313" t="s">
        <v>61</v>
      </c>
      <c r="X45" s="315"/>
      <c r="Y45" s="79"/>
    </row>
    <row r="46" spans="1:25" ht="13.5" customHeight="1" thickBot="1">
      <c r="A46" s="79"/>
      <c r="B46" s="317"/>
      <c r="C46" s="324"/>
      <c r="D46" s="337"/>
      <c r="E46" s="337"/>
      <c r="F46" s="337"/>
      <c r="G46" s="337"/>
      <c r="H46" s="307" t="s">
        <v>65</v>
      </c>
      <c r="I46" s="339" t="s">
        <v>72</v>
      </c>
      <c r="J46" s="341" t="s">
        <v>66</v>
      </c>
      <c r="K46" s="342"/>
      <c r="L46" s="359"/>
      <c r="M46" s="347" t="s">
        <v>79</v>
      </c>
      <c r="N46" s="339" t="s">
        <v>87</v>
      </c>
      <c r="O46" s="345" t="s">
        <v>69</v>
      </c>
      <c r="P46" s="343"/>
      <c r="Q46" s="346"/>
      <c r="R46" s="317"/>
      <c r="S46" s="79"/>
      <c r="T46" s="79"/>
      <c r="U46" s="317"/>
      <c r="V46" s="324"/>
      <c r="W46" s="307" t="s">
        <v>73</v>
      </c>
      <c r="X46" s="309" t="s">
        <v>80</v>
      </c>
      <c r="Y46" s="79"/>
    </row>
    <row r="47" spans="1:25" ht="45" customHeight="1" thickBot="1">
      <c r="A47" s="79"/>
      <c r="B47" s="318"/>
      <c r="C47" s="325"/>
      <c r="D47" s="338"/>
      <c r="E47" s="338"/>
      <c r="F47" s="338"/>
      <c r="G47" s="338"/>
      <c r="H47" s="308"/>
      <c r="I47" s="340" t="s">
        <v>55</v>
      </c>
      <c r="J47" s="37" t="s">
        <v>57</v>
      </c>
      <c r="K47" s="29" t="s">
        <v>58</v>
      </c>
      <c r="L47" s="360"/>
      <c r="M47" s="348"/>
      <c r="N47" s="340" t="s">
        <v>55</v>
      </c>
      <c r="O47" s="99" t="s">
        <v>57</v>
      </c>
      <c r="P47" s="135" t="s">
        <v>58</v>
      </c>
      <c r="Q47" s="338"/>
      <c r="R47" s="318"/>
      <c r="S47" s="79"/>
      <c r="T47" s="79"/>
      <c r="U47" s="318"/>
      <c r="V47" s="325"/>
      <c r="W47" s="308"/>
      <c r="X47" s="310"/>
      <c r="Y47" s="79"/>
    </row>
    <row r="48" spans="1:25" ht="15.75" customHeight="1">
      <c r="A48" s="79"/>
      <c r="B48" s="132" t="s">
        <v>9</v>
      </c>
      <c r="C48" s="142" t="s">
        <v>10</v>
      </c>
      <c r="D48" s="213">
        <v>6</v>
      </c>
      <c r="E48" s="213">
        <v>22</v>
      </c>
      <c r="F48" s="213">
        <v>10</v>
      </c>
      <c r="G48" s="213">
        <v>36</v>
      </c>
      <c r="H48" s="106">
        <f>(D48*E48*F48*G48)</f>
        <v>47520</v>
      </c>
      <c r="I48" s="170">
        <v>47520</v>
      </c>
      <c r="J48" s="192">
        <f>I48-H48</f>
        <v>0</v>
      </c>
      <c r="K48" s="104">
        <f>((I48/H48)-1)*100</f>
        <v>0</v>
      </c>
      <c r="L48" s="193" t="s">
        <v>99</v>
      </c>
      <c r="M48" s="106">
        <f>X48</f>
        <v>41580</v>
      </c>
      <c r="N48" s="209">
        <v>47520</v>
      </c>
      <c r="O48" s="170">
        <f>N48-M48</f>
        <v>5940</v>
      </c>
      <c r="P48" s="193">
        <f>((N48/M48)-1)*100</f>
        <v>14.28571428571428</v>
      </c>
      <c r="Q48" s="175" t="s">
        <v>99</v>
      </c>
      <c r="R48" s="132" t="s">
        <v>9</v>
      </c>
      <c r="S48" s="79"/>
      <c r="T48" s="79"/>
      <c r="U48" s="132" t="s">
        <v>9</v>
      </c>
      <c r="V48" s="142" t="s">
        <v>10</v>
      </c>
      <c r="W48" s="40">
        <v>39600</v>
      </c>
      <c r="X48" s="40">
        <f>W48*1.05</f>
        <v>41580</v>
      </c>
      <c r="Y48" s="79"/>
    </row>
    <row r="49" spans="1:25" ht="15.75" customHeight="1">
      <c r="A49" s="79"/>
      <c r="B49" s="132" t="s">
        <v>25</v>
      </c>
      <c r="C49" s="142" t="s">
        <v>26</v>
      </c>
      <c r="D49" s="214">
        <v>4</v>
      </c>
      <c r="E49" s="214">
        <v>22</v>
      </c>
      <c r="F49" s="214">
        <v>10.5</v>
      </c>
      <c r="G49" s="214">
        <v>26</v>
      </c>
      <c r="H49" s="108">
        <f>(D49*E49*F49*G49)</f>
        <v>24024</v>
      </c>
      <c r="I49" s="118">
        <v>22714</v>
      </c>
      <c r="J49" s="151">
        <f>I49-H49</f>
        <v>-1310</v>
      </c>
      <c r="K49" s="194">
        <f>((I49/H49)-1)*100</f>
        <v>-5.452880452880448</v>
      </c>
      <c r="L49" s="228" t="s">
        <v>98</v>
      </c>
      <c r="M49" s="108">
        <v>21168</v>
      </c>
      <c r="N49" s="218">
        <v>22714</v>
      </c>
      <c r="O49" s="210">
        <f>N49-M49</f>
        <v>1546</v>
      </c>
      <c r="P49" s="141">
        <f>((N49/M49)-1)*100</f>
        <v>7.3034769463340865</v>
      </c>
      <c r="Q49" s="132" t="s">
        <v>99</v>
      </c>
      <c r="R49" s="132" t="s">
        <v>25</v>
      </c>
      <c r="S49" s="79"/>
      <c r="T49" s="79"/>
      <c r="U49" s="132" t="s">
        <v>25</v>
      </c>
      <c r="V49" s="142" t="s">
        <v>26</v>
      </c>
      <c r="W49" s="41">
        <v>20160</v>
      </c>
      <c r="X49" s="41">
        <f>W49*1.05</f>
        <v>21168</v>
      </c>
      <c r="Y49" s="79"/>
    </row>
    <row r="50" spans="1:25" ht="16.5" customHeight="1" thickBot="1">
      <c r="A50" s="79"/>
      <c r="B50" s="240" t="s">
        <v>21</v>
      </c>
      <c r="C50" s="244" t="s">
        <v>22</v>
      </c>
      <c r="D50" s="215">
        <v>2</v>
      </c>
      <c r="E50" s="215">
        <v>20</v>
      </c>
      <c r="F50" s="215">
        <v>10</v>
      </c>
      <c r="G50" s="215">
        <v>30</v>
      </c>
      <c r="H50" s="122">
        <f>(D50*E50*F50*G50)</f>
        <v>12000</v>
      </c>
      <c r="I50" s="173">
        <v>12373</v>
      </c>
      <c r="J50" s="177">
        <f>I50-H50</f>
        <v>373</v>
      </c>
      <c r="K50" s="265">
        <f>((I50/H50)-1)*100</f>
        <v>3.108333333333335</v>
      </c>
      <c r="L50" s="302" t="s">
        <v>99</v>
      </c>
      <c r="M50" s="122">
        <v>13608</v>
      </c>
      <c r="N50" s="211">
        <v>12373</v>
      </c>
      <c r="O50" s="212">
        <f>N50-M50</f>
        <v>-1235</v>
      </c>
      <c r="P50" s="195">
        <f>((N50/M50)-1)*100</f>
        <v>-9.075543797766016</v>
      </c>
      <c r="Q50" s="251" t="s">
        <v>112</v>
      </c>
      <c r="R50" s="240" t="s">
        <v>21</v>
      </c>
      <c r="S50" s="79"/>
      <c r="T50" s="79"/>
      <c r="U50" s="253" t="s">
        <v>21</v>
      </c>
      <c r="V50" s="254" t="s">
        <v>22</v>
      </c>
      <c r="W50" s="73">
        <v>12960</v>
      </c>
      <c r="X50" s="73">
        <f>W50*1.05</f>
        <v>13608</v>
      </c>
      <c r="Y50" s="79"/>
    </row>
    <row r="51" spans="1:25" ht="16.5" customHeight="1" thickBot="1">
      <c r="A51" s="79"/>
      <c r="B51" s="350" t="s">
        <v>53</v>
      </c>
      <c r="C51" s="351"/>
      <c r="D51" s="216">
        <f>SUM(D48:D50)</f>
        <v>12</v>
      </c>
      <c r="E51" s="216">
        <f>SUM(E48:E50)/3</f>
        <v>21.333333333333332</v>
      </c>
      <c r="F51" s="216">
        <f>SUM(F44:F50)/3</f>
        <v>10.166666666666666</v>
      </c>
      <c r="G51" s="216">
        <f>SUM(G44:G50)/3</f>
        <v>30.666666666666668</v>
      </c>
      <c r="H51" s="216">
        <f>SUM(H48:H50)</f>
        <v>83544</v>
      </c>
      <c r="I51" s="216">
        <f>SUM(I48:I50)</f>
        <v>82607</v>
      </c>
      <c r="J51" s="71">
        <f>SUM(J48:J50)</f>
        <v>-937</v>
      </c>
      <c r="K51" s="65">
        <f>((I51/H51)-1)*100</f>
        <v>-1.1215646844776384</v>
      </c>
      <c r="L51" s="375" t="s">
        <v>104</v>
      </c>
      <c r="M51" s="66">
        <f>SUM(M48:M50)</f>
        <v>76356</v>
      </c>
      <c r="N51" s="66">
        <f>M51*1.05</f>
        <v>80173.8</v>
      </c>
      <c r="O51" s="66">
        <f>I51-N51</f>
        <v>2433.199999999997</v>
      </c>
      <c r="P51" s="68">
        <f>((I51/N51)-1)*100</f>
        <v>3.0349066652696877</v>
      </c>
      <c r="Q51" s="375" t="s">
        <v>104</v>
      </c>
      <c r="R51" s="67"/>
      <c r="S51" s="83"/>
      <c r="T51" s="79"/>
      <c r="U51" s="313" t="s">
        <v>53</v>
      </c>
      <c r="V51" s="319"/>
      <c r="W51" s="301">
        <f>SUM(W48:W50)</f>
        <v>72720</v>
      </c>
      <c r="X51" s="41">
        <f>W51*1.05</f>
        <v>76356</v>
      </c>
      <c r="Y51" s="83"/>
    </row>
    <row r="52" spans="1:25" ht="16.5" customHeight="1" thickBot="1">
      <c r="A52" s="79"/>
      <c r="B52" s="313" t="s">
        <v>107</v>
      </c>
      <c r="C52" s="349"/>
      <c r="D52" s="349"/>
      <c r="E52" s="349"/>
      <c r="F52" s="349"/>
      <c r="G52" s="319"/>
      <c r="H52" s="47">
        <f>H51</f>
        <v>83544</v>
      </c>
      <c r="I52" s="48">
        <f>I51</f>
        <v>82607</v>
      </c>
      <c r="J52" s="43">
        <f>I52-H52</f>
        <v>-937</v>
      </c>
      <c r="K52" s="45">
        <f>((I52/H52)-1)*100</f>
        <v>-1.1215646844776384</v>
      </c>
      <c r="L52" s="328"/>
      <c r="M52" s="38">
        <f>M51</f>
        <v>76356</v>
      </c>
      <c r="N52" s="43">
        <f>M52*1.05</f>
        <v>80173.8</v>
      </c>
      <c r="O52" s="39">
        <f>I52-N52</f>
        <v>2433.199999999997</v>
      </c>
      <c r="P52" s="33">
        <f>((I52/N52)-1)*100</f>
        <v>3.0349066652696877</v>
      </c>
      <c r="Q52" s="328"/>
      <c r="R52" s="58"/>
      <c r="S52" s="83"/>
      <c r="T52" s="79"/>
      <c r="U52" s="320"/>
      <c r="V52" s="321"/>
      <c r="W52" s="196">
        <f>W51</f>
        <v>72720</v>
      </c>
      <c r="X52" s="197">
        <f>X51</f>
        <v>76356</v>
      </c>
      <c r="Y52" s="83"/>
    </row>
    <row r="53" spans="1:25" ht="16.5" customHeight="1">
      <c r="A53" s="83"/>
      <c r="B53" s="26"/>
      <c r="C53" s="12"/>
      <c r="D53" s="12"/>
      <c r="E53" s="12"/>
      <c r="F53" s="12"/>
      <c r="G53" s="12"/>
      <c r="H53" s="5"/>
      <c r="I53" s="5"/>
      <c r="J53" s="6"/>
      <c r="K53" s="31"/>
      <c r="L53" s="31"/>
      <c r="M53" s="31"/>
      <c r="N53" s="31"/>
      <c r="O53" s="7"/>
      <c r="P53" s="7"/>
      <c r="Q53" s="7"/>
      <c r="R53" s="7"/>
      <c r="S53" s="83"/>
      <c r="T53" s="83"/>
      <c r="U53" s="26"/>
      <c r="V53" s="12"/>
      <c r="W53" s="5"/>
      <c r="X53" s="5"/>
      <c r="Y53" s="83"/>
    </row>
    <row r="54" spans="1:25" ht="5.25" customHeight="1">
      <c r="A54" s="83"/>
      <c r="B54" s="84"/>
      <c r="C54" s="84"/>
      <c r="D54" s="84"/>
      <c r="E54" s="84"/>
      <c r="F54" s="84"/>
      <c r="G54" s="84"/>
      <c r="H54" s="81"/>
      <c r="I54" s="81"/>
      <c r="J54" s="82"/>
      <c r="K54" s="82"/>
      <c r="L54" s="82"/>
      <c r="M54" s="82"/>
      <c r="N54" s="82"/>
      <c r="O54" s="83"/>
      <c r="P54" s="83"/>
      <c r="Q54" s="83"/>
      <c r="R54" s="83"/>
      <c r="S54" s="83"/>
      <c r="T54" s="83"/>
      <c r="U54" s="84"/>
      <c r="V54" s="84"/>
      <c r="W54" s="81"/>
      <c r="X54" s="81"/>
      <c r="Y54" s="83"/>
    </row>
    <row r="55" spans="1:25" ht="16.5" customHeight="1">
      <c r="A55" s="83"/>
      <c r="B55" s="4" t="s">
        <v>77</v>
      </c>
      <c r="C55" s="4"/>
      <c r="D55" s="4"/>
      <c r="E55" s="4"/>
      <c r="F55" s="4"/>
      <c r="G55" s="4"/>
      <c r="H55" s="4"/>
      <c r="I55" s="4"/>
      <c r="J55" s="7"/>
      <c r="K55" s="7"/>
      <c r="L55" s="7"/>
      <c r="M55" s="7"/>
      <c r="N55" s="7"/>
      <c r="O55" s="7"/>
      <c r="P55" s="7"/>
      <c r="Q55" s="7"/>
      <c r="R55" s="7"/>
      <c r="S55" s="83"/>
      <c r="T55" s="83"/>
      <c r="U55" s="4" t="s">
        <v>84</v>
      </c>
      <c r="V55" s="4"/>
      <c r="W55" s="4"/>
      <c r="X55" s="4"/>
      <c r="Y55" s="83"/>
    </row>
    <row r="56" spans="1:25" ht="15.75" customHeight="1" thickBot="1">
      <c r="A56" s="83"/>
      <c r="B56" s="9"/>
      <c r="C56" s="9"/>
      <c r="D56" s="9"/>
      <c r="E56" s="9"/>
      <c r="F56" s="9"/>
      <c r="G56" s="9"/>
      <c r="H56" s="9"/>
      <c r="I56" s="9"/>
      <c r="J56" s="10"/>
      <c r="K56" s="10"/>
      <c r="L56" s="10"/>
      <c r="M56" s="10"/>
      <c r="N56" s="10"/>
      <c r="O56" s="10"/>
      <c r="P56" s="7"/>
      <c r="Q56" s="7"/>
      <c r="R56" s="7"/>
      <c r="S56" s="83"/>
      <c r="T56" s="83"/>
      <c r="U56" s="9"/>
      <c r="V56" s="9"/>
      <c r="W56" s="9"/>
      <c r="X56" s="9"/>
      <c r="Y56" s="83"/>
    </row>
    <row r="57" spans="1:25" ht="16.5" customHeight="1" thickBot="1">
      <c r="A57" s="79"/>
      <c r="B57" s="322" t="s">
        <v>0</v>
      </c>
      <c r="C57" s="323" t="s">
        <v>1</v>
      </c>
      <c r="D57" s="336" t="s">
        <v>2</v>
      </c>
      <c r="E57" s="336" t="s">
        <v>64</v>
      </c>
      <c r="F57" s="336" t="s">
        <v>103</v>
      </c>
      <c r="G57" s="336" t="s">
        <v>60</v>
      </c>
      <c r="H57" s="313" t="s">
        <v>61</v>
      </c>
      <c r="I57" s="343"/>
      <c r="J57" s="343"/>
      <c r="K57" s="344"/>
      <c r="L57" s="336" t="s">
        <v>101</v>
      </c>
      <c r="M57" s="313" t="s">
        <v>61</v>
      </c>
      <c r="N57" s="343"/>
      <c r="O57" s="343"/>
      <c r="P57" s="344"/>
      <c r="Q57" s="336" t="s">
        <v>100</v>
      </c>
      <c r="R57" s="322" t="s">
        <v>0</v>
      </c>
      <c r="S57" s="79"/>
      <c r="T57" s="79"/>
      <c r="U57" s="322" t="s">
        <v>0</v>
      </c>
      <c r="V57" s="323" t="s">
        <v>1</v>
      </c>
      <c r="W57" s="313" t="s">
        <v>61</v>
      </c>
      <c r="X57" s="315"/>
      <c r="Y57" s="79"/>
    </row>
    <row r="58" spans="1:25" ht="13.5" customHeight="1" thickBot="1">
      <c r="A58" s="79"/>
      <c r="B58" s="317"/>
      <c r="C58" s="324"/>
      <c r="D58" s="337"/>
      <c r="E58" s="337"/>
      <c r="F58" s="337"/>
      <c r="G58" s="337"/>
      <c r="H58" s="307" t="s">
        <v>65</v>
      </c>
      <c r="I58" s="339" t="s">
        <v>72</v>
      </c>
      <c r="J58" s="341" t="s">
        <v>66</v>
      </c>
      <c r="K58" s="342"/>
      <c r="L58" s="359"/>
      <c r="M58" s="347" t="s">
        <v>79</v>
      </c>
      <c r="N58" s="339" t="s">
        <v>87</v>
      </c>
      <c r="O58" s="345" t="s">
        <v>69</v>
      </c>
      <c r="P58" s="343"/>
      <c r="Q58" s="346"/>
      <c r="R58" s="317"/>
      <c r="S58" s="79"/>
      <c r="T58" s="79"/>
      <c r="U58" s="317"/>
      <c r="V58" s="324"/>
      <c r="W58" s="307" t="s">
        <v>73</v>
      </c>
      <c r="X58" s="309" t="s">
        <v>80</v>
      </c>
      <c r="Y58" s="79"/>
    </row>
    <row r="59" spans="1:25" ht="45.75" customHeight="1" thickBot="1">
      <c r="A59" s="79"/>
      <c r="B59" s="318"/>
      <c r="C59" s="325"/>
      <c r="D59" s="338"/>
      <c r="E59" s="338"/>
      <c r="F59" s="338"/>
      <c r="G59" s="338"/>
      <c r="H59" s="308"/>
      <c r="I59" s="340" t="s">
        <v>55</v>
      </c>
      <c r="J59" s="37" t="s">
        <v>57</v>
      </c>
      <c r="K59" s="29" t="s">
        <v>58</v>
      </c>
      <c r="L59" s="360"/>
      <c r="M59" s="348"/>
      <c r="N59" s="340" t="s">
        <v>55</v>
      </c>
      <c r="O59" s="99" t="s">
        <v>57</v>
      </c>
      <c r="P59" s="135" t="s">
        <v>58</v>
      </c>
      <c r="Q59" s="338"/>
      <c r="R59" s="318"/>
      <c r="S59" s="79"/>
      <c r="T59" s="79"/>
      <c r="U59" s="318"/>
      <c r="V59" s="325"/>
      <c r="W59" s="308"/>
      <c r="X59" s="310"/>
      <c r="Y59" s="79"/>
    </row>
    <row r="60" spans="1:25" ht="15.75" customHeight="1">
      <c r="A60" s="79"/>
      <c r="B60" s="132" t="s">
        <v>13</v>
      </c>
      <c r="C60" s="142" t="s">
        <v>14</v>
      </c>
      <c r="D60" s="115">
        <v>3</v>
      </c>
      <c r="E60" s="115">
        <v>20</v>
      </c>
      <c r="F60" s="116">
        <v>10</v>
      </c>
      <c r="G60" s="106">
        <v>18</v>
      </c>
      <c r="H60" s="108">
        <f>(D60*E60*F60*G60)</f>
        <v>10800</v>
      </c>
      <c r="I60" s="169">
        <v>10782</v>
      </c>
      <c r="J60" s="119">
        <f>I60-H60</f>
        <v>-18</v>
      </c>
      <c r="K60" s="134">
        <f aca="true" t="shared" si="13" ref="K60:K65">((I60/H60)-1)*100</f>
        <v>-0.16666666666667052</v>
      </c>
      <c r="L60" s="140" t="s">
        <v>98</v>
      </c>
      <c r="M60" s="183">
        <f>X60</f>
        <v>9483.6</v>
      </c>
      <c r="N60" s="170">
        <v>10778</v>
      </c>
      <c r="O60" s="109">
        <f>N60-M60</f>
        <v>1294.3999999999996</v>
      </c>
      <c r="P60" s="206">
        <f>((N60/M60)*100)-100</f>
        <v>13.648825340587962</v>
      </c>
      <c r="Q60" s="132" t="s">
        <v>99</v>
      </c>
      <c r="R60" s="175" t="s">
        <v>13</v>
      </c>
      <c r="S60" s="79"/>
      <c r="T60" s="79"/>
      <c r="U60" s="132" t="s">
        <v>13</v>
      </c>
      <c r="V60" s="142" t="s">
        <v>14</v>
      </c>
      <c r="W60" s="41">
        <v>9032</v>
      </c>
      <c r="X60" s="41">
        <f>W60*1.05</f>
        <v>9483.6</v>
      </c>
      <c r="Y60" s="79"/>
    </row>
    <row r="61" spans="1:25" ht="15.75" customHeight="1">
      <c r="A61" s="79"/>
      <c r="B61" s="132" t="s">
        <v>3</v>
      </c>
      <c r="C61" s="142" t="s">
        <v>4</v>
      </c>
      <c r="D61" s="117">
        <v>18</v>
      </c>
      <c r="E61" s="117">
        <v>20</v>
      </c>
      <c r="F61" s="117">
        <v>10</v>
      </c>
      <c r="G61" s="118">
        <v>24</v>
      </c>
      <c r="H61" s="108">
        <f>(D61*E61*F61*G61)</f>
        <v>86400</v>
      </c>
      <c r="I61" s="118">
        <v>86194</v>
      </c>
      <c r="J61" s="119">
        <f>I61-H61</f>
        <v>-206</v>
      </c>
      <c r="K61" s="134">
        <f t="shared" si="13"/>
        <v>-0.2384259259259225</v>
      </c>
      <c r="L61" s="140" t="s">
        <v>98</v>
      </c>
      <c r="M61" s="120">
        <f>X61</f>
        <v>84436.8</v>
      </c>
      <c r="N61" s="180">
        <v>86194</v>
      </c>
      <c r="O61" s="210">
        <f>N61-M61</f>
        <v>1757.199999999997</v>
      </c>
      <c r="P61" s="141">
        <f>((N61/M61)-1)*100</f>
        <v>2.0810831296306898</v>
      </c>
      <c r="Q61" s="132" t="s">
        <v>99</v>
      </c>
      <c r="R61" s="132" t="s">
        <v>3</v>
      </c>
      <c r="S61" s="79"/>
      <c r="T61" s="79"/>
      <c r="U61" s="132" t="s">
        <v>3</v>
      </c>
      <c r="V61" s="142" t="s">
        <v>4</v>
      </c>
      <c r="W61" s="41">
        <v>80416</v>
      </c>
      <c r="X61" s="41">
        <f>W61*1.05</f>
        <v>84436.8</v>
      </c>
      <c r="Y61" s="79"/>
    </row>
    <row r="62" spans="1:25" ht="15.75" customHeight="1">
      <c r="A62" s="79"/>
      <c r="B62" s="132" t="s">
        <v>32</v>
      </c>
      <c r="C62" s="142" t="s">
        <v>33</v>
      </c>
      <c r="D62" s="121">
        <v>7</v>
      </c>
      <c r="E62" s="121">
        <v>22</v>
      </c>
      <c r="F62" s="121">
        <v>10</v>
      </c>
      <c r="G62" s="118">
        <v>24</v>
      </c>
      <c r="H62" s="108">
        <f>(D62*E62*F62*G62)</f>
        <v>36960</v>
      </c>
      <c r="I62" s="200">
        <v>40040</v>
      </c>
      <c r="J62" s="109">
        <f>I62-H62</f>
        <v>3080</v>
      </c>
      <c r="K62" s="201">
        <f t="shared" si="13"/>
        <v>8.333333333333325</v>
      </c>
      <c r="L62" s="141" t="s">
        <v>99</v>
      </c>
      <c r="M62" s="120">
        <f>X62</f>
        <v>39228</v>
      </c>
      <c r="N62" s="180">
        <v>40040</v>
      </c>
      <c r="O62" s="210">
        <f>N62-M62</f>
        <v>812</v>
      </c>
      <c r="P62" s="141">
        <f>((N62/M62)-1)*100</f>
        <v>2.0699500356887945</v>
      </c>
      <c r="Q62" s="132" t="s">
        <v>99</v>
      </c>
      <c r="R62" s="132" t="s">
        <v>32</v>
      </c>
      <c r="S62" s="79"/>
      <c r="T62" s="79"/>
      <c r="U62" s="132" t="s">
        <v>32</v>
      </c>
      <c r="V62" s="142" t="s">
        <v>33</v>
      </c>
      <c r="W62" s="41">
        <v>37360</v>
      </c>
      <c r="X62" s="41">
        <f>W62*1.05</f>
        <v>39228</v>
      </c>
      <c r="Y62" s="79"/>
    </row>
    <row r="63" spans="1:25" ht="16.5" customHeight="1" thickBot="1">
      <c r="A63" s="79"/>
      <c r="B63" s="132" t="s">
        <v>11</v>
      </c>
      <c r="C63" s="142" t="s">
        <v>12</v>
      </c>
      <c r="D63" s="162">
        <v>17</v>
      </c>
      <c r="E63" s="162">
        <v>18</v>
      </c>
      <c r="F63" s="162">
        <v>10</v>
      </c>
      <c r="G63" s="162">
        <v>19.3035</v>
      </c>
      <c r="H63" s="108">
        <f>(D63*E63*F63*G63)</f>
        <v>59068.71</v>
      </c>
      <c r="I63" s="167">
        <v>59219</v>
      </c>
      <c r="J63" s="166">
        <f>I63-H63</f>
        <v>150.29000000000087</v>
      </c>
      <c r="K63" s="168">
        <f t="shared" si="13"/>
        <v>0.254432507498481</v>
      </c>
      <c r="L63" s="141" t="s">
        <v>99</v>
      </c>
      <c r="M63" s="120">
        <v>58911</v>
      </c>
      <c r="N63" s="167">
        <v>59219</v>
      </c>
      <c r="O63" s="109">
        <f>N63-M63</f>
        <v>308</v>
      </c>
      <c r="P63" s="206">
        <f>((N63/M63)*100)-100</f>
        <v>0.5228225628490293</v>
      </c>
      <c r="Q63" s="132" t="s">
        <v>99</v>
      </c>
      <c r="R63" s="176" t="s">
        <v>11</v>
      </c>
      <c r="S63" s="79"/>
      <c r="T63" s="79"/>
      <c r="U63" s="132" t="s">
        <v>11</v>
      </c>
      <c r="V63" s="142" t="s">
        <v>12</v>
      </c>
      <c r="W63" s="41">
        <v>56106</v>
      </c>
      <c r="X63" s="44">
        <f>W63*1.05</f>
        <v>58911.3</v>
      </c>
      <c r="Y63" s="79"/>
    </row>
    <row r="64" spans="1:25" ht="16.5" thickBot="1">
      <c r="A64" s="79"/>
      <c r="B64" s="313" t="s">
        <v>53</v>
      </c>
      <c r="C64" s="319"/>
      <c r="D64" s="303">
        <f>SUM(D60:D63)</f>
        <v>45</v>
      </c>
      <c r="E64" s="303">
        <f>SUM(E60:E63)/4</f>
        <v>20</v>
      </c>
      <c r="F64" s="303">
        <f>SUM(F60:F63)/4</f>
        <v>10</v>
      </c>
      <c r="G64" s="304">
        <f>SUM(G60:G63)/4</f>
        <v>21.325875</v>
      </c>
      <c r="H64" s="8">
        <f>SUM(H60:H63)</f>
        <v>193228.71</v>
      </c>
      <c r="I64" s="182">
        <f>SUM(I60:I63)</f>
        <v>196235</v>
      </c>
      <c r="J64" s="42">
        <f>SUM(J60:J63)</f>
        <v>3006.290000000001</v>
      </c>
      <c r="K64" s="181">
        <f t="shared" si="13"/>
        <v>1.5558195259907315</v>
      </c>
      <c r="L64" s="327" t="s">
        <v>104</v>
      </c>
      <c r="M64" s="43">
        <f>SUM(M57:M63)</f>
        <v>192059.40000000002</v>
      </c>
      <c r="N64" s="50">
        <f>M64*1.05</f>
        <v>201662.37000000002</v>
      </c>
      <c r="O64" s="46">
        <f>I64-N64</f>
        <v>-5427.370000000024</v>
      </c>
      <c r="P64" s="63">
        <f>((I64/N64)-1)*100</f>
        <v>-2.691315191822863</v>
      </c>
      <c r="Q64" s="327" t="s">
        <v>104</v>
      </c>
      <c r="R64" s="58"/>
      <c r="S64" s="79"/>
      <c r="T64" s="79"/>
      <c r="U64" s="313" t="s">
        <v>53</v>
      </c>
      <c r="V64" s="319"/>
      <c r="W64" s="43">
        <f>SUM(W60:W63)</f>
        <v>182914</v>
      </c>
      <c r="X64" s="51">
        <f>W64*1.05</f>
        <v>192059.7</v>
      </c>
      <c r="Y64" s="79"/>
    </row>
    <row r="65" spans="1:25" ht="16.5" thickBot="1">
      <c r="A65" s="79"/>
      <c r="B65" s="313" t="s">
        <v>108</v>
      </c>
      <c r="C65" s="349"/>
      <c r="D65" s="349"/>
      <c r="E65" s="349"/>
      <c r="F65" s="349"/>
      <c r="G65" s="319"/>
      <c r="H65" s="47">
        <f>H64</f>
        <v>193228.71</v>
      </c>
      <c r="I65" s="48">
        <f>I64</f>
        <v>196235</v>
      </c>
      <c r="J65" s="43">
        <f>I65-H65</f>
        <v>3006.290000000008</v>
      </c>
      <c r="K65" s="181">
        <f t="shared" si="13"/>
        <v>1.5558195259907315</v>
      </c>
      <c r="L65" s="328"/>
      <c r="M65" s="38">
        <f>M64</f>
        <v>192059.40000000002</v>
      </c>
      <c r="N65" s="43">
        <f>M65*1.05</f>
        <v>201662.37000000002</v>
      </c>
      <c r="O65" s="39">
        <f>I65-N65</f>
        <v>-5427.370000000024</v>
      </c>
      <c r="P65" s="33">
        <f>((I65/N65)-1)*100</f>
        <v>-2.691315191822863</v>
      </c>
      <c r="Q65" s="328"/>
      <c r="R65" s="58"/>
      <c r="S65" s="79"/>
      <c r="T65" s="79"/>
      <c r="U65" s="320"/>
      <c r="V65" s="321"/>
      <c r="W65" s="196">
        <f>W64</f>
        <v>182914</v>
      </c>
      <c r="X65" s="197">
        <f>X64</f>
        <v>192059.7</v>
      </c>
      <c r="Y65" s="79"/>
    </row>
    <row r="66" spans="1:25" ht="15.75">
      <c r="A66" s="79"/>
      <c r="B66" s="12"/>
      <c r="C66" s="12"/>
      <c r="D66" s="12"/>
      <c r="E66" s="12"/>
      <c r="F66" s="12"/>
      <c r="G66" s="12"/>
      <c r="H66" s="5"/>
      <c r="I66" s="5"/>
      <c r="J66" s="6"/>
      <c r="K66" s="6"/>
      <c r="L66" s="6"/>
      <c r="M66" s="6"/>
      <c r="N66" s="6"/>
      <c r="S66" s="79"/>
      <c r="T66" s="79"/>
      <c r="U66" s="12"/>
      <c r="V66" s="12"/>
      <c r="W66" s="5"/>
      <c r="X66" s="5"/>
      <c r="Y66" s="79"/>
    </row>
    <row r="67" spans="1:25" ht="4.5" customHeight="1">
      <c r="A67" s="79"/>
      <c r="B67" s="84"/>
      <c r="C67" s="84"/>
      <c r="D67" s="84"/>
      <c r="E67" s="84"/>
      <c r="F67" s="84"/>
      <c r="G67" s="84"/>
      <c r="H67" s="81"/>
      <c r="I67" s="81"/>
      <c r="J67" s="82"/>
      <c r="K67" s="82"/>
      <c r="L67" s="82"/>
      <c r="M67" s="82"/>
      <c r="N67" s="82"/>
      <c r="O67" s="79"/>
      <c r="P67" s="79"/>
      <c r="Q67" s="79"/>
      <c r="R67" s="79"/>
      <c r="S67" s="79"/>
      <c r="T67" s="79"/>
      <c r="U67" s="84"/>
      <c r="V67" s="84"/>
      <c r="W67" s="81"/>
      <c r="X67" s="81"/>
      <c r="Y67" s="79"/>
    </row>
    <row r="68" spans="2:24" ht="15.75">
      <c r="B68" s="12"/>
      <c r="C68" s="12"/>
      <c r="D68" s="12"/>
      <c r="E68" s="12"/>
      <c r="F68" s="12"/>
      <c r="G68" s="12"/>
      <c r="H68" s="5"/>
      <c r="I68" s="5"/>
      <c r="J68" s="6"/>
      <c r="K68" s="6"/>
      <c r="L68" s="6"/>
      <c r="M68" s="6"/>
      <c r="N68" s="6"/>
      <c r="U68" s="12"/>
      <c r="V68" s="12"/>
      <c r="W68" s="5"/>
      <c r="X68" s="5"/>
    </row>
    <row r="69" spans="2:24" ht="15.75">
      <c r="B69" s="12"/>
      <c r="C69" s="12"/>
      <c r="D69" s="12"/>
      <c r="E69" s="12"/>
      <c r="F69" s="12"/>
      <c r="G69" s="12"/>
      <c r="H69" s="5"/>
      <c r="I69" s="5"/>
      <c r="J69" s="6"/>
      <c r="K69" s="6"/>
      <c r="L69" s="6"/>
      <c r="M69" s="6"/>
      <c r="N69" s="6"/>
      <c r="U69" s="12"/>
      <c r="V69" s="12"/>
      <c r="W69" s="5"/>
      <c r="X69" s="5"/>
    </row>
    <row r="70" spans="2:24" ht="15.75">
      <c r="B70" s="12"/>
      <c r="C70" s="12"/>
      <c r="D70" s="12"/>
      <c r="E70" s="174"/>
      <c r="F70" s="75"/>
      <c r="G70" s="75"/>
      <c r="H70" s="5"/>
      <c r="I70" s="5"/>
      <c r="J70" s="6"/>
      <c r="K70" s="6"/>
      <c r="L70" s="6"/>
      <c r="M70" s="6"/>
      <c r="N70" s="6"/>
      <c r="U70" s="12"/>
      <c r="V70" s="12"/>
      <c r="W70" s="5"/>
      <c r="X70" s="5"/>
    </row>
    <row r="71" spans="2:24" ht="15.75">
      <c r="B71" s="12"/>
      <c r="C71" s="12"/>
      <c r="D71" s="12"/>
      <c r="E71" s="12"/>
      <c r="F71" s="12"/>
      <c r="G71" s="12"/>
      <c r="H71" s="5"/>
      <c r="I71" s="5"/>
      <c r="J71" s="6"/>
      <c r="K71" s="6"/>
      <c r="L71" s="6"/>
      <c r="M71" s="6"/>
      <c r="N71" s="6"/>
      <c r="U71" s="12"/>
      <c r="V71" s="12"/>
      <c r="W71" s="5"/>
      <c r="X71" s="5"/>
    </row>
    <row r="72" spans="2:24" ht="15.75">
      <c r="B72" s="12"/>
      <c r="C72" s="12"/>
      <c r="D72" s="12"/>
      <c r="E72" s="12"/>
      <c r="F72" s="12"/>
      <c r="G72" s="12"/>
      <c r="H72" s="5"/>
      <c r="I72" s="5"/>
      <c r="J72" s="6"/>
      <c r="K72" s="6"/>
      <c r="L72" s="6"/>
      <c r="M72" s="6"/>
      <c r="N72" s="6"/>
      <c r="U72" s="12"/>
      <c r="V72" s="12"/>
      <c r="W72" s="5"/>
      <c r="X72" s="5"/>
    </row>
    <row r="73" spans="2:24" ht="15.75">
      <c r="B73" s="12"/>
      <c r="C73" s="12"/>
      <c r="D73" s="12"/>
      <c r="E73" s="12"/>
      <c r="F73" s="12"/>
      <c r="G73" s="12"/>
      <c r="H73" s="5"/>
      <c r="I73" s="5"/>
      <c r="J73" s="6"/>
      <c r="K73" s="6"/>
      <c r="L73" s="6"/>
      <c r="M73" s="6"/>
      <c r="N73" s="6"/>
      <c r="U73" s="12"/>
      <c r="V73" s="12"/>
      <c r="W73" s="5"/>
      <c r="X73" s="5"/>
    </row>
    <row r="74" spans="2:24" ht="15.75">
      <c r="B74" s="12"/>
      <c r="C74" s="12"/>
      <c r="D74" s="12"/>
      <c r="E74" s="12"/>
      <c r="F74" s="12"/>
      <c r="G74" s="12"/>
      <c r="H74" s="5"/>
      <c r="I74" s="5"/>
      <c r="J74" s="6"/>
      <c r="K74" s="6"/>
      <c r="L74" s="6"/>
      <c r="M74" s="6"/>
      <c r="N74" s="6"/>
      <c r="U74" s="12"/>
      <c r="V74" s="12"/>
      <c r="W74" s="5"/>
      <c r="X74" s="5"/>
    </row>
    <row r="75" spans="2:24" ht="15.75">
      <c r="B75" s="12"/>
      <c r="C75" s="12"/>
      <c r="D75" s="12"/>
      <c r="E75" s="12"/>
      <c r="F75" s="12"/>
      <c r="G75" s="12"/>
      <c r="H75" s="5"/>
      <c r="I75" s="5"/>
      <c r="J75" s="6"/>
      <c r="K75" s="6"/>
      <c r="L75" s="6"/>
      <c r="M75" s="6"/>
      <c r="N75" s="6"/>
      <c r="U75" s="12"/>
      <c r="V75" s="12"/>
      <c r="W75" s="5"/>
      <c r="X75" s="5"/>
    </row>
    <row r="76" spans="2:24" ht="15.75">
      <c r="B76" s="12"/>
      <c r="C76" s="12"/>
      <c r="D76" s="12"/>
      <c r="E76" s="12"/>
      <c r="F76" s="12"/>
      <c r="G76" s="12"/>
      <c r="H76" s="5"/>
      <c r="I76" s="5"/>
      <c r="J76" s="6"/>
      <c r="K76" s="6"/>
      <c r="L76" s="6"/>
      <c r="M76" s="6"/>
      <c r="N76" s="6"/>
      <c r="U76" s="12"/>
      <c r="V76" s="12"/>
      <c r="W76" s="5"/>
      <c r="X76" s="5"/>
    </row>
    <row r="77" spans="2:24" ht="9.75" customHeight="1">
      <c r="B77" s="12"/>
      <c r="C77" s="12"/>
      <c r="D77" s="12"/>
      <c r="E77" s="12"/>
      <c r="F77" s="12"/>
      <c r="G77" s="12"/>
      <c r="H77" s="5"/>
      <c r="I77" s="5"/>
      <c r="J77" s="6"/>
      <c r="K77" s="6"/>
      <c r="L77" s="6"/>
      <c r="M77" s="6"/>
      <c r="N77" s="6"/>
      <c r="U77" s="12"/>
      <c r="V77" s="12"/>
      <c r="W77" s="5"/>
      <c r="X77" s="5"/>
    </row>
    <row r="78" spans="2:24" ht="13.5" customHeight="1">
      <c r="B78" s="12"/>
      <c r="C78" s="12"/>
      <c r="D78" s="12"/>
      <c r="E78" s="12"/>
      <c r="F78" s="12"/>
      <c r="G78" s="12"/>
      <c r="H78" s="5"/>
      <c r="I78" s="5"/>
      <c r="J78" s="12"/>
      <c r="K78" s="6"/>
      <c r="L78" s="6"/>
      <c r="M78" s="6"/>
      <c r="N78" s="6"/>
      <c r="U78" s="12"/>
      <c r="V78" s="12"/>
      <c r="W78" s="5"/>
      <c r="X78" s="5"/>
    </row>
    <row r="79" spans="2:24" ht="10.5" customHeight="1">
      <c r="B79" s="12"/>
      <c r="C79" s="12"/>
      <c r="D79" s="12"/>
      <c r="E79" s="12"/>
      <c r="F79" s="12"/>
      <c r="G79" s="12"/>
      <c r="H79" s="5"/>
      <c r="I79" s="5"/>
      <c r="J79" s="6"/>
      <c r="K79" s="6"/>
      <c r="L79" s="6"/>
      <c r="M79" s="6"/>
      <c r="N79" s="6"/>
      <c r="U79" s="12"/>
      <c r="V79" s="12"/>
      <c r="W79" s="5"/>
      <c r="X79" s="5"/>
    </row>
    <row r="80" spans="2:24" ht="12.75" customHeight="1">
      <c r="B80" s="12"/>
      <c r="C80" s="12"/>
      <c r="D80" s="12"/>
      <c r="E80" s="12"/>
      <c r="F80" s="12"/>
      <c r="G80" s="12"/>
      <c r="H80" s="5"/>
      <c r="I80" s="5"/>
      <c r="J80" s="6"/>
      <c r="K80" s="6"/>
      <c r="L80" s="6"/>
      <c r="M80" s="6"/>
      <c r="N80" s="6"/>
      <c r="U80" s="12"/>
      <c r="V80" s="12"/>
      <c r="W80" s="5"/>
      <c r="X80" s="5"/>
    </row>
    <row r="81" spans="2:24" ht="10.5" customHeight="1">
      <c r="B81" s="12"/>
      <c r="C81" s="12"/>
      <c r="D81" s="12"/>
      <c r="E81" s="12"/>
      <c r="F81" s="12"/>
      <c r="G81" s="12"/>
      <c r="H81" s="5"/>
      <c r="I81" s="5"/>
      <c r="J81" s="6"/>
      <c r="K81" s="6"/>
      <c r="L81" s="6"/>
      <c r="M81" s="6"/>
      <c r="N81" s="6"/>
      <c r="U81" s="12"/>
      <c r="V81" s="12"/>
      <c r="W81" s="5"/>
      <c r="X81" s="5"/>
    </row>
    <row r="82" spans="2:24" ht="8.25" customHeight="1">
      <c r="B82" s="12"/>
      <c r="C82" s="12"/>
      <c r="D82" s="12"/>
      <c r="E82" s="12"/>
      <c r="F82" s="12"/>
      <c r="G82" s="12"/>
      <c r="H82" s="5"/>
      <c r="I82" s="5"/>
      <c r="J82" s="6"/>
      <c r="K82" s="6"/>
      <c r="L82" s="6"/>
      <c r="M82" s="6"/>
      <c r="N82" s="6"/>
      <c r="U82" s="12"/>
      <c r="V82" s="12"/>
      <c r="W82" s="5"/>
      <c r="X82" s="5"/>
    </row>
    <row r="83" spans="2:24" ht="4.5" customHeight="1">
      <c r="B83" s="12"/>
      <c r="C83" s="12"/>
      <c r="D83" s="12"/>
      <c r="E83" s="12"/>
      <c r="F83" s="12"/>
      <c r="G83" s="12"/>
      <c r="H83" s="5"/>
      <c r="I83" s="5"/>
      <c r="J83" s="6"/>
      <c r="K83" s="6"/>
      <c r="L83" s="6"/>
      <c r="M83" s="6"/>
      <c r="N83" s="6"/>
      <c r="U83" s="12"/>
      <c r="V83" s="12"/>
      <c r="W83" s="5"/>
      <c r="X83" s="5"/>
    </row>
    <row r="84" spans="2:24" ht="4.5" customHeight="1">
      <c r="B84" s="12"/>
      <c r="C84" s="12"/>
      <c r="D84" s="12"/>
      <c r="E84" s="12"/>
      <c r="F84" s="12"/>
      <c r="G84" s="12"/>
      <c r="H84" s="5"/>
      <c r="I84" s="5"/>
      <c r="J84" s="6"/>
      <c r="K84" s="6"/>
      <c r="L84" s="6"/>
      <c r="M84" s="6"/>
      <c r="N84" s="6"/>
      <c r="U84" s="12"/>
      <c r="V84" s="12"/>
      <c r="W84" s="5"/>
      <c r="X84" s="5"/>
    </row>
    <row r="85" spans="2:24" ht="4.5" customHeight="1">
      <c r="B85" s="12"/>
      <c r="C85" s="12"/>
      <c r="D85" s="12"/>
      <c r="E85" s="12"/>
      <c r="F85" s="12"/>
      <c r="G85" s="12"/>
      <c r="H85" s="5"/>
      <c r="I85" s="5"/>
      <c r="J85" s="6"/>
      <c r="K85" s="6"/>
      <c r="L85" s="6"/>
      <c r="M85" s="6"/>
      <c r="N85" s="6"/>
      <c r="U85" s="12"/>
      <c r="V85" s="12"/>
      <c r="W85" s="5"/>
      <c r="X85" s="5"/>
    </row>
    <row r="86" spans="2:24" ht="4.5" customHeight="1">
      <c r="B86" s="12"/>
      <c r="C86" s="12"/>
      <c r="D86" s="12"/>
      <c r="E86" s="12"/>
      <c r="F86" s="12"/>
      <c r="G86" s="12"/>
      <c r="H86" s="5"/>
      <c r="I86" s="5"/>
      <c r="J86" s="6"/>
      <c r="K86" s="6"/>
      <c r="L86" s="6"/>
      <c r="M86" s="6"/>
      <c r="N86" s="6"/>
      <c r="U86" s="12"/>
      <c r="V86" s="12"/>
      <c r="W86" s="5"/>
      <c r="X86" s="5"/>
    </row>
    <row r="87" spans="2:24" ht="4.5" customHeight="1">
      <c r="B87" s="12"/>
      <c r="C87" s="12"/>
      <c r="D87" s="12"/>
      <c r="E87" s="12"/>
      <c r="F87" s="12"/>
      <c r="G87" s="12"/>
      <c r="H87" s="5"/>
      <c r="I87" s="5"/>
      <c r="J87" s="6"/>
      <c r="K87" s="6"/>
      <c r="L87" s="6"/>
      <c r="M87" s="6"/>
      <c r="N87" s="6"/>
      <c r="U87" s="12"/>
      <c r="V87" s="12"/>
      <c r="W87" s="5"/>
      <c r="X87" s="5"/>
    </row>
    <row r="88" spans="2:24" ht="4.5" customHeight="1">
      <c r="B88" s="12"/>
      <c r="C88" s="12"/>
      <c r="D88" s="12"/>
      <c r="E88" s="12"/>
      <c r="F88" s="12"/>
      <c r="G88" s="12"/>
      <c r="H88" s="5"/>
      <c r="I88" s="5"/>
      <c r="J88" s="6"/>
      <c r="K88" s="6"/>
      <c r="L88" s="6"/>
      <c r="M88" s="6"/>
      <c r="N88" s="6"/>
      <c r="U88" s="12"/>
      <c r="V88" s="12"/>
      <c r="W88" s="5"/>
      <c r="X88" s="5"/>
    </row>
    <row r="89" spans="2:24" ht="8.25" customHeight="1">
      <c r="B89" s="12"/>
      <c r="C89" s="12"/>
      <c r="D89" s="12"/>
      <c r="E89" s="12"/>
      <c r="F89" s="12"/>
      <c r="G89" s="12"/>
      <c r="H89" s="5"/>
      <c r="I89" s="5"/>
      <c r="J89" s="6"/>
      <c r="K89" s="6"/>
      <c r="L89" s="6"/>
      <c r="M89" s="6"/>
      <c r="N89" s="6"/>
      <c r="U89" s="12"/>
      <c r="V89" s="12"/>
      <c r="W89" s="5"/>
      <c r="X89" s="5"/>
    </row>
    <row r="90" spans="2:24" ht="8.25" customHeight="1">
      <c r="B90" s="12"/>
      <c r="C90" s="12"/>
      <c r="D90" s="12"/>
      <c r="E90" s="12"/>
      <c r="F90" s="12"/>
      <c r="G90" s="12"/>
      <c r="H90" s="5"/>
      <c r="I90" s="5"/>
      <c r="J90" s="6"/>
      <c r="K90" s="6"/>
      <c r="L90" s="6"/>
      <c r="M90" s="6"/>
      <c r="N90" s="6"/>
      <c r="U90" s="12"/>
      <c r="V90" s="12"/>
      <c r="W90" s="5"/>
      <c r="X90" s="5"/>
    </row>
    <row r="91" spans="2:24" ht="15" customHeight="1">
      <c r="B91" s="12"/>
      <c r="C91" s="12"/>
      <c r="D91" s="12"/>
      <c r="E91" s="12"/>
      <c r="F91" s="12"/>
      <c r="G91" s="12"/>
      <c r="H91" s="5"/>
      <c r="I91" s="5"/>
      <c r="J91" s="6"/>
      <c r="K91" s="6"/>
      <c r="L91" s="6"/>
      <c r="M91" s="6"/>
      <c r="N91" s="6"/>
      <c r="U91" s="12"/>
      <c r="V91" s="12"/>
      <c r="W91" s="5"/>
      <c r="X91" s="5"/>
    </row>
    <row r="92" spans="2:24" ht="15" customHeight="1">
      <c r="B92" s="12"/>
      <c r="C92" s="12"/>
      <c r="D92" s="12"/>
      <c r="E92" s="12"/>
      <c r="F92" s="12"/>
      <c r="G92" s="12"/>
      <c r="H92" s="5"/>
      <c r="I92" s="5"/>
      <c r="J92" s="6"/>
      <c r="K92" s="6"/>
      <c r="L92" s="6"/>
      <c r="M92" s="6"/>
      <c r="N92" s="6"/>
      <c r="U92" s="12"/>
      <c r="V92" s="12"/>
      <c r="W92" s="5"/>
      <c r="X92" s="5"/>
    </row>
    <row r="93" spans="2:24" ht="6.75" customHeight="1">
      <c r="B93" s="12"/>
      <c r="C93" s="12"/>
      <c r="D93" s="12"/>
      <c r="E93" s="12"/>
      <c r="F93" s="12"/>
      <c r="G93" s="12"/>
      <c r="H93" s="5"/>
      <c r="I93" s="5"/>
      <c r="J93" s="6"/>
      <c r="K93" s="6"/>
      <c r="L93" s="6"/>
      <c r="M93" s="6"/>
      <c r="N93" s="6"/>
      <c r="U93" s="12"/>
      <c r="V93" s="12"/>
      <c r="W93" s="5"/>
      <c r="X93" s="5"/>
    </row>
    <row r="94" spans="2:38" ht="9.75" customHeight="1">
      <c r="B94" s="12"/>
      <c r="C94" s="12"/>
      <c r="D94" s="12"/>
      <c r="E94" s="12"/>
      <c r="F94" s="12"/>
      <c r="G94" s="12"/>
      <c r="H94" s="5"/>
      <c r="I94" s="5"/>
      <c r="J94" s="6"/>
      <c r="K94" s="6"/>
      <c r="L94" s="6"/>
      <c r="M94" s="6"/>
      <c r="N94" s="6"/>
      <c r="R94">
        <v>3</v>
      </c>
      <c r="U94" s="12"/>
      <c r="V94" s="12"/>
      <c r="W94" s="5"/>
      <c r="X94" s="5"/>
      <c r="AL94">
        <v>4</v>
      </c>
    </row>
    <row r="95" spans="1:25" ht="3.75" customHeight="1">
      <c r="A95" s="79"/>
      <c r="B95" s="84"/>
      <c r="C95" s="84"/>
      <c r="D95" s="84"/>
      <c r="E95" s="84"/>
      <c r="F95" s="84"/>
      <c r="G95" s="84"/>
      <c r="H95" s="81"/>
      <c r="I95" s="81"/>
      <c r="J95" s="82"/>
      <c r="K95" s="82"/>
      <c r="L95" s="82"/>
      <c r="M95" s="82"/>
      <c r="N95" s="82"/>
      <c r="O95" s="79"/>
      <c r="P95" s="79"/>
      <c r="Q95" s="79"/>
      <c r="R95" s="79"/>
      <c r="S95" s="78"/>
      <c r="T95" s="79"/>
      <c r="U95" s="84"/>
      <c r="V95" s="84"/>
      <c r="W95" s="81"/>
      <c r="X95" s="81"/>
      <c r="Y95" s="78"/>
    </row>
    <row r="96" spans="1:25" ht="15.75">
      <c r="A96" s="79"/>
      <c r="B96" s="4" t="s">
        <v>76</v>
      </c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S96" s="79"/>
      <c r="T96" s="79"/>
      <c r="U96" s="4" t="s">
        <v>85</v>
      </c>
      <c r="V96" s="4"/>
      <c r="W96" s="2"/>
      <c r="X96" s="2"/>
      <c r="Y96" s="79"/>
    </row>
    <row r="97" spans="1:25" ht="15.75" thickBot="1">
      <c r="A97" s="79"/>
      <c r="B97" s="23"/>
      <c r="C97" s="4"/>
      <c r="D97" s="4"/>
      <c r="E97" s="2"/>
      <c r="F97" s="2"/>
      <c r="G97" s="2"/>
      <c r="H97" s="2"/>
      <c r="I97" s="2"/>
      <c r="J97" s="19"/>
      <c r="K97" s="2"/>
      <c r="L97" s="2"/>
      <c r="M97" s="2"/>
      <c r="N97" s="2"/>
      <c r="S97" s="79"/>
      <c r="T97" s="79"/>
      <c r="U97" s="23"/>
      <c r="V97" s="4"/>
      <c r="W97" s="2"/>
      <c r="X97" s="2"/>
      <c r="Y97" s="79"/>
    </row>
    <row r="98" spans="1:25" ht="15" customHeight="1" thickBot="1">
      <c r="A98" s="79"/>
      <c r="B98" s="322" t="s">
        <v>0</v>
      </c>
      <c r="C98" s="323" t="s">
        <v>1</v>
      </c>
      <c r="D98" s="336" t="s">
        <v>2</v>
      </c>
      <c r="E98" s="336" t="s">
        <v>64</v>
      </c>
      <c r="F98" s="336" t="s">
        <v>103</v>
      </c>
      <c r="G98" s="336" t="s">
        <v>60</v>
      </c>
      <c r="H98" s="313" t="s">
        <v>61</v>
      </c>
      <c r="I98" s="343"/>
      <c r="J98" s="343"/>
      <c r="K98" s="344"/>
      <c r="L98" s="336" t="s">
        <v>101</v>
      </c>
      <c r="M98" s="313" t="s">
        <v>61</v>
      </c>
      <c r="N98" s="343"/>
      <c r="O98" s="343"/>
      <c r="P98" s="344"/>
      <c r="Q98" s="336" t="s">
        <v>100</v>
      </c>
      <c r="R98" s="322" t="s">
        <v>0</v>
      </c>
      <c r="S98" s="79"/>
      <c r="T98" s="79"/>
      <c r="U98" s="322" t="s">
        <v>0</v>
      </c>
      <c r="V98" s="323" t="s">
        <v>1</v>
      </c>
      <c r="W98" s="313" t="s">
        <v>61</v>
      </c>
      <c r="X98" s="315"/>
      <c r="Y98" s="79"/>
    </row>
    <row r="99" spans="1:25" ht="18" customHeight="1" thickBot="1">
      <c r="A99" s="79"/>
      <c r="B99" s="317"/>
      <c r="C99" s="324"/>
      <c r="D99" s="337"/>
      <c r="E99" s="337"/>
      <c r="F99" s="337"/>
      <c r="G99" s="337"/>
      <c r="H99" s="307" t="s">
        <v>65</v>
      </c>
      <c r="I99" s="339" t="s">
        <v>72</v>
      </c>
      <c r="J99" s="341" t="s">
        <v>66</v>
      </c>
      <c r="K99" s="342"/>
      <c r="L99" s="359"/>
      <c r="M99" s="347" t="s">
        <v>79</v>
      </c>
      <c r="N99" s="339" t="s">
        <v>87</v>
      </c>
      <c r="O99" s="345" t="s">
        <v>69</v>
      </c>
      <c r="P99" s="343"/>
      <c r="Q99" s="346"/>
      <c r="R99" s="317"/>
      <c r="S99" s="79"/>
      <c r="T99" s="79"/>
      <c r="U99" s="317"/>
      <c r="V99" s="324"/>
      <c r="W99" s="307" t="s">
        <v>73</v>
      </c>
      <c r="X99" s="309" t="s">
        <v>80</v>
      </c>
      <c r="Y99" s="79"/>
    </row>
    <row r="100" spans="1:25" ht="40.5" customHeight="1" thickBot="1">
      <c r="A100" s="79"/>
      <c r="B100" s="318"/>
      <c r="C100" s="325"/>
      <c r="D100" s="338"/>
      <c r="E100" s="338"/>
      <c r="F100" s="338"/>
      <c r="G100" s="338"/>
      <c r="H100" s="308"/>
      <c r="I100" s="340" t="s">
        <v>55</v>
      </c>
      <c r="J100" s="37" t="s">
        <v>57</v>
      </c>
      <c r="K100" s="29" t="s">
        <v>58</v>
      </c>
      <c r="L100" s="360"/>
      <c r="M100" s="348"/>
      <c r="N100" s="340" t="s">
        <v>55</v>
      </c>
      <c r="O100" s="99" t="s">
        <v>57</v>
      </c>
      <c r="P100" s="135" t="s">
        <v>58</v>
      </c>
      <c r="Q100" s="338"/>
      <c r="R100" s="318"/>
      <c r="S100" s="79"/>
      <c r="T100" s="79"/>
      <c r="U100" s="318"/>
      <c r="V100" s="325"/>
      <c r="W100" s="308"/>
      <c r="X100" s="310"/>
      <c r="Y100" s="79"/>
    </row>
    <row r="101" spans="1:25" ht="15.75" customHeight="1">
      <c r="A101" s="79"/>
      <c r="B101" s="248" t="s">
        <v>7</v>
      </c>
      <c r="C101" s="249" t="s">
        <v>8</v>
      </c>
      <c r="D101" s="282">
        <v>7</v>
      </c>
      <c r="E101" s="283">
        <v>14.2</v>
      </c>
      <c r="F101" s="282">
        <v>11</v>
      </c>
      <c r="G101" s="284">
        <v>30</v>
      </c>
      <c r="H101" s="108">
        <f>(D101*E101*F101*G101)</f>
        <v>32801.99999999999</v>
      </c>
      <c r="I101" s="209">
        <v>33951</v>
      </c>
      <c r="J101" s="285">
        <f>I101-H101</f>
        <v>1149.0000000000073</v>
      </c>
      <c r="K101" s="206">
        <f>((I101/H101)-1)*100</f>
        <v>3.5028351929760504</v>
      </c>
      <c r="L101" s="141" t="s">
        <v>99</v>
      </c>
      <c r="M101" s="183">
        <v>41174</v>
      </c>
      <c r="N101" s="286">
        <v>32802</v>
      </c>
      <c r="O101" s="204">
        <f>N101-M101</f>
        <v>-8372</v>
      </c>
      <c r="P101" s="287">
        <f>((N101/M101)*100)-100</f>
        <v>-20.33321999319959</v>
      </c>
      <c r="Q101" s="229" t="s">
        <v>112</v>
      </c>
      <c r="R101" s="250" t="s">
        <v>7</v>
      </c>
      <c r="S101" s="79"/>
      <c r="T101" s="79"/>
      <c r="U101" s="248" t="s">
        <v>7</v>
      </c>
      <c r="V101" s="249" t="s">
        <v>8</v>
      </c>
      <c r="W101" s="72">
        <v>39213</v>
      </c>
      <c r="X101" s="41">
        <f>W101*1.05</f>
        <v>41173.65</v>
      </c>
      <c r="Y101" s="79"/>
    </row>
    <row r="102" spans="1:25" ht="15.75" customHeight="1">
      <c r="A102" s="79"/>
      <c r="B102" s="132" t="s">
        <v>5</v>
      </c>
      <c r="C102" s="142" t="s">
        <v>6</v>
      </c>
      <c r="D102" s="282">
        <v>7</v>
      </c>
      <c r="E102" s="282">
        <v>20</v>
      </c>
      <c r="F102" s="282">
        <v>10</v>
      </c>
      <c r="G102" s="288">
        <v>37</v>
      </c>
      <c r="H102" s="108">
        <f>(D102*E102*F102*G102)</f>
        <v>51800</v>
      </c>
      <c r="I102" s="218">
        <v>54810</v>
      </c>
      <c r="J102" s="289">
        <f>I102-H102</f>
        <v>3010</v>
      </c>
      <c r="K102" s="206">
        <f>((I102/H102)-1)*100</f>
        <v>5.810810810810807</v>
      </c>
      <c r="L102" s="141" t="s">
        <v>99</v>
      </c>
      <c r="M102" s="120">
        <f>X102</f>
        <v>54124.350000000006</v>
      </c>
      <c r="N102" s="109">
        <v>54810</v>
      </c>
      <c r="O102" s="109">
        <f>N102-M102</f>
        <v>685.6499999999942</v>
      </c>
      <c r="P102" s="141">
        <f>((N102/M102)*100)-100</f>
        <v>1.2668050517003877</v>
      </c>
      <c r="Q102" s="132" t="s">
        <v>99</v>
      </c>
      <c r="R102" s="132" t="s">
        <v>5</v>
      </c>
      <c r="S102" s="79"/>
      <c r="T102" s="79"/>
      <c r="U102" s="132" t="s">
        <v>5</v>
      </c>
      <c r="V102" s="142" t="s">
        <v>6</v>
      </c>
      <c r="W102" s="72">
        <v>51547</v>
      </c>
      <c r="X102" s="41">
        <f>W102*1.05</f>
        <v>54124.350000000006</v>
      </c>
      <c r="Y102" s="79"/>
    </row>
    <row r="103" spans="1:25" ht="16.5" customHeight="1" thickBot="1">
      <c r="A103" s="79"/>
      <c r="B103" s="132" t="s">
        <v>19</v>
      </c>
      <c r="C103" s="142" t="s">
        <v>20</v>
      </c>
      <c r="D103" s="282">
        <v>5</v>
      </c>
      <c r="E103" s="282">
        <v>20</v>
      </c>
      <c r="F103" s="282">
        <v>12</v>
      </c>
      <c r="G103" s="290">
        <v>16</v>
      </c>
      <c r="H103" s="108">
        <f>(D103*E103*F103*G103)</f>
        <v>19200</v>
      </c>
      <c r="I103" s="260">
        <v>21095</v>
      </c>
      <c r="J103" s="291">
        <f>I103-H103</f>
        <v>1895</v>
      </c>
      <c r="K103" s="292">
        <f>((I103/H103)-1)*100</f>
        <v>9.86979166666666</v>
      </c>
      <c r="L103" s="152" t="s">
        <v>99</v>
      </c>
      <c r="M103" s="293">
        <f>X103</f>
        <v>20788.95</v>
      </c>
      <c r="N103" s="294">
        <v>21135</v>
      </c>
      <c r="O103" s="295">
        <f>N103-M103</f>
        <v>346.0499999999993</v>
      </c>
      <c r="P103" s="153">
        <f>((N103/M103)*100)-100</f>
        <v>1.6645862345140046</v>
      </c>
      <c r="Q103" s="132" t="s">
        <v>99</v>
      </c>
      <c r="R103" s="176" t="s">
        <v>19</v>
      </c>
      <c r="S103" s="79"/>
      <c r="T103" s="79"/>
      <c r="U103" s="132" t="s">
        <v>19</v>
      </c>
      <c r="V103" s="142" t="s">
        <v>20</v>
      </c>
      <c r="W103" s="72">
        <v>19799</v>
      </c>
      <c r="X103" s="44">
        <f>W103*1.05</f>
        <v>20788.95</v>
      </c>
      <c r="Y103" s="79"/>
    </row>
    <row r="104" spans="1:25" ht="16.5" thickBot="1">
      <c r="A104" s="79"/>
      <c r="B104" s="329" t="s">
        <v>53</v>
      </c>
      <c r="C104" s="330"/>
      <c r="D104" s="305">
        <f>SUM(D101:D103)</f>
        <v>19</v>
      </c>
      <c r="E104" s="305">
        <f>SUM(E101:E103)/3</f>
        <v>18.066666666666666</v>
      </c>
      <c r="F104" s="305">
        <f>SUM(F101:F103)/3</f>
        <v>11</v>
      </c>
      <c r="G104" s="306">
        <f>SUM(G101:G103)/3</f>
        <v>27.666666666666668</v>
      </c>
      <c r="H104" s="8">
        <f>SUM(H101:H103)</f>
        <v>103802</v>
      </c>
      <c r="I104" s="8">
        <f>SUM(I101:I103)</f>
        <v>109856</v>
      </c>
      <c r="J104" s="8">
        <f>SUM(J101:J103)</f>
        <v>6054.000000000007</v>
      </c>
      <c r="K104" s="33">
        <f>((I104/H104)-1)*100</f>
        <v>5.832257567291577</v>
      </c>
      <c r="L104" s="327" t="s">
        <v>104</v>
      </c>
      <c r="M104" s="43">
        <f>SUM(M97:M103)</f>
        <v>116087.3</v>
      </c>
      <c r="N104" s="102">
        <f>M104*1.05</f>
        <v>121891.66500000001</v>
      </c>
      <c r="O104" s="51">
        <f>I104-N104</f>
        <v>-12035.665000000008</v>
      </c>
      <c r="P104" s="62">
        <f>((I104/N104)-1)*100</f>
        <v>-9.874067271129661</v>
      </c>
      <c r="Q104" s="327" t="s">
        <v>104</v>
      </c>
      <c r="R104" s="58"/>
      <c r="S104" s="79"/>
      <c r="T104" s="79"/>
      <c r="U104" s="329" t="s">
        <v>53</v>
      </c>
      <c r="V104" s="330"/>
      <c r="W104" s="43">
        <f>SUM(W101:W103)</f>
        <v>110559</v>
      </c>
      <c r="X104" s="43">
        <f>SUM(X101:X103)</f>
        <v>116086.95</v>
      </c>
      <c r="Y104" s="79"/>
    </row>
    <row r="105" spans="1:25" ht="16.5" thickBot="1">
      <c r="A105" s="79"/>
      <c r="B105" s="313" t="s">
        <v>109</v>
      </c>
      <c r="C105" s="349"/>
      <c r="D105" s="349"/>
      <c r="E105" s="349"/>
      <c r="F105" s="349"/>
      <c r="G105" s="319"/>
      <c r="H105" s="47">
        <f>H104</f>
        <v>103802</v>
      </c>
      <c r="I105" s="48">
        <f>I104</f>
        <v>109856</v>
      </c>
      <c r="J105" s="43">
        <f>I105-H105</f>
        <v>6054</v>
      </c>
      <c r="K105" s="33">
        <f>((I105/H105)-1)*100</f>
        <v>5.832257567291577</v>
      </c>
      <c r="L105" s="328"/>
      <c r="M105" s="38">
        <f>M104</f>
        <v>116087.3</v>
      </c>
      <c r="N105" s="43">
        <f>M105*1.05</f>
        <v>121891.66500000001</v>
      </c>
      <c r="O105" s="39">
        <f>I105-N105</f>
        <v>-12035.665000000008</v>
      </c>
      <c r="P105" s="33">
        <f>((I105/N105)-1)*100</f>
        <v>-9.874067271129661</v>
      </c>
      <c r="Q105" s="328"/>
      <c r="R105" s="58"/>
      <c r="S105" s="79"/>
      <c r="T105" s="79"/>
      <c r="U105" s="320"/>
      <c r="V105" s="321"/>
      <c r="W105" s="196">
        <f>W104</f>
        <v>110559</v>
      </c>
      <c r="X105" s="197">
        <f>X104</f>
        <v>116086.95</v>
      </c>
      <c r="Y105" s="79"/>
    </row>
    <row r="106" spans="1:25" ht="15.75">
      <c r="A106" s="79"/>
      <c r="B106" s="22"/>
      <c r="C106" s="22"/>
      <c r="D106" s="22"/>
      <c r="E106" s="22"/>
      <c r="F106" s="22"/>
      <c r="G106" s="22"/>
      <c r="H106" s="17"/>
      <c r="I106" s="17"/>
      <c r="J106" s="6"/>
      <c r="K106" s="30"/>
      <c r="L106" s="30"/>
      <c r="M106" s="30"/>
      <c r="N106" s="30"/>
      <c r="O106" s="7"/>
      <c r="P106" s="7"/>
      <c r="Q106" s="7"/>
      <c r="R106" s="7"/>
      <c r="S106" s="79"/>
      <c r="T106" s="79"/>
      <c r="U106" s="22"/>
      <c r="V106" s="22"/>
      <c r="W106" s="17"/>
      <c r="X106" s="17"/>
      <c r="Y106" s="79"/>
    </row>
    <row r="107" spans="1:25" ht="15.75">
      <c r="A107" s="79"/>
      <c r="B107" s="22"/>
      <c r="C107" s="22"/>
      <c r="D107" s="22"/>
      <c r="E107" s="22"/>
      <c r="F107" s="22"/>
      <c r="G107" s="22"/>
      <c r="H107" s="17"/>
      <c r="I107" s="17"/>
      <c r="J107" s="6"/>
      <c r="K107" s="6"/>
      <c r="L107" s="6"/>
      <c r="M107" s="6"/>
      <c r="N107" s="6"/>
      <c r="O107" s="7"/>
      <c r="P107" s="7"/>
      <c r="Q107" s="7"/>
      <c r="R107" s="7"/>
      <c r="S107" s="79"/>
      <c r="T107" s="79"/>
      <c r="U107" s="22"/>
      <c r="V107" s="22"/>
      <c r="W107" s="17"/>
      <c r="X107" s="17"/>
      <c r="Y107" s="79"/>
    </row>
    <row r="108" spans="1:25" ht="3.75" customHeight="1">
      <c r="A108" s="79"/>
      <c r="B108" s="331"/>
      <c r="C108" s="332"/>
      <c r="D108" s="332"/>
      <c r="E108" s="332"/>
      <c r="F108" s="80"/>
      <c r="G108" s="80"/>
      <c r="H108" s="81"/>
      <c r="I108" s="81"/>
      <c r="J108" s="82"/>
      <c r="K108" s="82"/>
      <c r="L108" s="82"/>
      <c r="M108" s="82"/>
      <c r="N108" s="82"/>
      <c r="O108" s="83"/>
      <c r="P108" s="83"/>
      <c r="Q108" s="83"/>
      <c r="R108" s="83"/>
      <c r="S108" s="79"/>
      <c r="T108" s="79"/>
      <c r="U108" s="331"/>
      <c r="V108" s="332"/>
      <c r="W108" s="81"/>
      <c r="X108" s="81"/>
      <c r="Y108" s="79"/>
    </row>
    <row r="109" spans="1:24" ht="15.75" customHeight="1">
      <c r="A109" s="7"/>
      <c r="B109" s="12"/>
      <c r="C109" s="11"/>
      <c r="D109" s="11"/>
      <c r="E109" s="11"/>
      <c r="F109" s="13"/>
      <c r="G109" s="13"/>
      <c r="H109" s="5"/>
      <c r="I109" s="5"/>
      <c r="J109" s="6"/>
      <c r="K109" s="6"/>
      <c r="L109" s="6"/>
      <c r="M109" s="6"/>
      <c r="N109" s="6"/>
      <c r="O109" s="7"/>
      <c r="P109" s="7"/>
      <c r="Q109" s="7"/>
      <c r="R109" s="7"/>
      <c r="T109" s="7"/>
      <c r="U109" s="12"/>
      <c r="V109" s="11"/>
      <c r="W109" s="5"/>
      <c r="X109" s="5"/>
    </row>
    <row r="110" spans="1:25" ht="3.75" customHeight="1">
      <c r="A110" s="91"/>
      <c r="B110" s="93"/>
      <c r="C110" s="94"/>
      <c r="D110" s="94"/>
      <c r="E110" s="94"/>
      <c r="F110" s="95"/>
      <c r="G110" s="95"/>
      <c r="H110" s="96"/>
      <c r="I110" s="96"/>
      <c r="J110" s="97"/>
      <c r="K110" s="97"/>
      <c r="L110" s="97"/>
      <c r="M110" s="97"/>
      <c r="N110" s="97"/>
      <c r="O110" s="91"/>
      <c r="P110" s="98"/>
      <c r="Q110" s="98"/>
      <c r="R110" s="98"/>
      <c r="S110" s="90"/>
      <c r="T110" s="91"/>
      <c r="U110" s="93"/>
      <c r="V110" s="94"/>
      <c r="W110" s="96"/>
      <c r="X110" s="96"/>
      <c r="Y110" s="90"/>
    </row>
    <row r="111" spans="1:25" ht="14.25" customHeight="1">
      <c r="A111" s="91"/>
      <c r="B111" s="12"/>
      <c r="C111" s="12"/>
      <c r="D111" s="12"/>
      <c r="E111" s="12"/>
      <c r="F111" s="12"/>
      <c r="G111" s="12"/>
      <c r="H111" s="5"/>
      <c r="I111" s="5"/>
      <c r="J111" s="6"/>
      <c r="K111" s="6"/>
      <c r="L111" s="6"/>
      <c r="M111" s="6"/>
      <c r="N111" s="6"/>
      <c r="O111" s="7"/>
      <c r="P111" s="7"/>
      <c r="Q111" s="7"/>
      <c r="R111" s="7"/>
      <c r="S111" s="92"/>
      <c r="T111" s="91"/>
      <c r="U111" s="12"/>
      <c r="V111" s="12"/>
      <c r="W111" s="5"/>
      <c r="X111" s="5"/>
      <c r="Y111" s="92"/>
    </row>
    <row r="112" spans="1:25" ht="12.75">
      <c r="A112" s="91"/>
      <c r="B112" s="333" t="s">
        <v>56</v>
      </c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54"/>
      <c r="P112" s="355"/>
      <c r="Q112" s="355"/>
      <c r="R112" s="56"/>
      <c r="S112" s="92"/>
      <c r="T112" s="91"/>
      <c r="U112" s="333" t="s">
        <v>56</v>
      </c>
      <c r="V112" s="333"/>
      <c r="W112" s="333"/>
      <c r="X112" s="333"/>
      <c r="Y112" s="92"/>
    </row>
    <row r="113" spans="1:25" ht="12.75">
      <c r="A113" s="91"/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54"/>
      <c r="P113" s="355"/>
      <c r="Q113" s="355"/>
      <c r="R113" s="56"/>
      <c r="S113" s="92"/>
      <c r="T113" s="91"/>
      <c r="U113" s="333"/>
      <c r="V113" s="333"/>
      <c r="W113" s="333"/>
      <c r="X113" s="333"/>
      <c r="Y113" s="92"/>
    </row>
    <row r="114" spans="1:25" ht="15.75">
      <c r="A114" s="91"/>
      <c r="B114" s="12"/>
      <c r="C114" s="12"/>
      <c r="D114" s="12"/>
      <c r="E114" s="12"/>
      <c r="F114" s="12"/>
      <c r="G114" s="12"/>
      <c r="H114" s="5"/>
      <c r="I114" s="5"/>
      <c r="J114" s="6"/>
      <c r="K114" s="6"/>
      <c r="L114" s="6"/>
      <c r="M114" s="6"/>
      <c r="N114" s="6"/>
      <c r="O114" s="7"/>
      <c r="P114" s="7"/>
      <c r="Q114" s="7"/>
      <c r="R114" s="7"/>
      <c r="S114" s="92"/>
      <c r="T114" s="91"/>
      <c r="U114" s="12"/>
      <c r="V114" s="12"/>
      <c r="W114" s="5"/>
      <c r="X114" s="5"/>
      <c r="Y114" s="92"/>
    </row>
    <row r="115" spans="1:25" ht="15.75">
      <c r="A115" s="91"/>
      <c r="B115" s="4" t="s">
        <v>75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92"/>
      <c r="T115" s="91"/>
      <c r="U115" s="4" t="s">
        <v>86</v>
      </c>
      <c r="V115" s="7"/>
      <c r="W115" s="7"/>
      <c r="X115" s="7"/>
      <c r="Y115" s="92"/>
    </row>
    <row r="116" spans="1:25" ht="13.5" thickBot="1">
      <c r="A116" s="9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7"/>
      <c r="R116" s="7"/>
      <c r="S116" s="92"/>
      <c r="T116" s="91"/>
      <c r="U116" s="10"/>
      <c r="V116" s="10"/>
      <c r="W116" s="10"/>
      <c r="X116" s="10"/>
      <c r="Y116" s="92"/>
    </row>
    <row r="117" spans="1:25" ht="16.5" customHeight="1" thickBot="1">
      <c r="A117" s="91"/>
      <c r="B117" s="322" t="s">
        <v>0</v>
      </c>
      <c r="C117" s="323" t="s">
        <v>1</v>
      </c>
      <c r="D117" s="336" t="s">
        <v>2</v>
      </c>
      <c r="E117" s="336" t="s">
        <v>64</v>
      </c>
      <c r="F117" s="336" t="s">
        <v>103</v>
      </c>
      <c r="G117" s="336" t="s">
        <v>60</v>
      </c>
      <c r="H117" s="313" t="s">
        <v>61</v>
      </c>
      <c r="I117" s="343"/>
      <c r="J117" s="343"/>
      <c r="K117" s="344"/>
      <c r="L117" s="336" t="s">
        <v>101</v>
      </c>
      <c r="M117" s="313" t="s">
        <v>61</v>
      </c>
      <c r="N117" s="343"/>
      <c r="O117" s="343"/>
      <c r="P117" s="344"/>
      <c r="Q117" s="336" t="s">
        <v>100</v>
      </c>
      <c r="R117" s="322" t="s">
        <v>0</v>
      </c>
      <c r="S117" s="92"/>
      <c r="T117" s="91"/>
      <c r="U117" s="316" t="s">
        <v>0</v>
      </c>
      <c r="V117" s="326" t="s">
        <v>1</v>
      </c>
      <c r="W117" s="313" t="s">
        <v>61</v>
      </c>
      <c r="X117" s="315"/>
      <c r="Y117" s="92"/>
    </row>
    <row r="118" spans="1:25" ht="13.5" customHeight="1" thickBot="1">
      <c r="A118" s="91"/>
      <c r="B118" s="317"/>
      <c r="C118" s="324"/>
      <c r="D118" s="337"/>
      <c r="E118" s="337"/>
      <c r="F118" s="337"/>
      <c r="G118" s="337"/>
      <c r="H118" s="307" t="s">
        <v>65</v>
      </c>
      <c r="I118" s="339" t="s">
        <v>72</v>
      </c>
      <c r="J118" s="341" t="s">
        <v>66</v>
      </c>
      <c r="K118" s="342"/>
      <c r="L118" s="359"/>
      <c r="M118" s="347" t="s">
        <v>79</v>
      </c>
      <c r="N118" s="339" t="s">
        <v>87</v>
      </c>
      <c r="O118" s="345" t="s">
        <v>69</v>
      </c>
      <c r="P118" s="343"/>
      <c r="Q118" s="346"/>
      <c r="R118" s="317"/>
      <c r="S118" s="92"/>
      <c r="T118" s="91"/>
      <c r="U118" s="317"/>
      <c r="V118" s="324"/>
      <c r="W118" s="307" t="s">
        <v>73</v>
      </c>
      <c r="X118" s="309" t="s">
        <v>80</v>
      </c>
      <c r="Y118" s="92"/>
    </row>
    <row r="119" spans="1:25" ht="51.75" customHeight="1" thickBot="1">
      <c r="A119" s="91"/>
      <c r="B119" s="318"/>
      <c r="C119" s="325"/>
      <c r="D119" s="338"/>
      <c r="E119" s="338"/>
      <c r="F119" s="338"/>
      <c r="G119" s="338"/>
      <c r="H119" s="308"/>
      <c r="I119" s="340" t="s">
        <v>55</v>
      </c>
      <c r="J119" s="37" t="s">
        <v>57</v>
      </c>
      <c r="K119" s="29" t="s">
        <v>58</v>
      </c>
      <c r="L119" s="360"/>
      <c r="M119" s="348"/>
      <c r="N119" s="340" t="s">
        <v>55</v>
      </c>
      <c r="O119" s="99" t="s">
        <v>57</v>
      </c>
      <c r="P119" s="135" t="s">
        <v>58</v>
      </c>
      <c r="Q119" s="338"/>
      <c r="R119" s="318"/>
      <c r="S119" s="92"/>
      <c r="T119" s="91"/>
      <c r="U119" s="318"/>
      <c r="V119" s="325"/>
      <c r="W119" s="308"/>
      <c r="X119" s="310"/>
      <c r="Y119" s="92"/>
    </row>
    <row r="120" spans="1:25" ht="21.75" customHeight="1" thickBot="1">
      <c r="A120" s="91"/>
      <c r="B120" s="313" t="s">
        <v>54</v>
      </c>
      <c r="C120" s="314"/>
      <c r="D120" s="216">
        <f>(D20+D38+D51+D64+D104)</f>
        <v>114</v>
      </c>
      <c r="E120" s="216">
        <f>(E20+E38+E51+E64+E104)/5</f>
        <v>19.065714285714286</v>
      </c>
      <c r="F120" s="216">
        <f>(F20+F38+F51+F64+F104)/5</f>
        <v>10.236507936507937</v>
      </c>
      <c r="G120" s="216">
        <f>(G20+G38+G51+G64+G104)/5</f>
        <v>25.404857539682542</v>
      </c>
      <c r="H120" s="216">
        <f>(H20+H38+H51+H64+H104)</f>
        <v>565482.71</v>
      </c>
      <c r="I120" s="280">
        <f>I104+I64+I51+I38+I20</f>
        <v>576865</v>
      </c>
      <c r="J120" s="279">
        <f>I120-H120</f>
        <v>11382.290000000037</v>
      </c>
      <c r="K120" s="239">
        <f>((I120/H120)-1)*100</f>
        <v>2.012844919697021</v>
      </c>
      <c r="L120" s="185" t="s">
        <v>99</v>
      </c>
      <c r="M120" s="122">
        <f>(M20+M38+M51+M64+M104)</f>
        <v>548542.3500000001</v>
      </c>
      <c r="N120" s="146">
        <f>M120*1.05</f>
        <v>575969.4675000001</v>
      </c>
      <c r="O120" s="279">
        <f>N120-M120</f>
        <v>27427.11750000005</v>
      </c>
      <c r="P120" s="239">
        <f>((N120/M120)-1)*100</f>
        <v>5.000000000000004</v>
      </c>
      <c r="Q120" s="185" t="s">
        <v>99</v>
      </c>
      <c r="R120" s="57"/>
      <c r="S120" s="92"/>
      <c r="T120" s="91"/>
      <c r="U120" s="313" t="s">
        <v>54</v>
      </c>
      <c r="V120" s="314"/>
      <c r="W120" s="8">
        <f>(W20+W38+W51+W64+W104)</f>
        <v>522422</v>
      </c>
      <c r="X120" s="8">
        <f>W120*1.05</f>
        <v>548543.1</v>
      </c>
      <c r="Y120" s="92"/>
    </row>
    <row r="121" spans="1:25" ht="15">
      <c r="A121" s="91"/>
      <c r="B121" s="27"/>
      <c r="C121" s="4"/>
      <c r="D121" s="4"/>
      <c r="E121" s="4"/>
      <c r="F121" s="4"/>
      <c r="G121" s="4"/>
      <c r="H121" s="4"/>
      <c r="I121" s="4"/>
      <c r="J121" s="7"/>
      <c r="K121" s="7"/>
      <c r="L121" s="7"/>
      <c r="M121" s="7"/>
      <c r="N121" s="7"/>
      <c r="O121" s="24"/>
      <c r="P121" s="7"/>
      <c r="Q121" s="7"/>
      <c r="R121" s="7"/>
      <c r="S121" s="92"/>
      <c r="T121" s="91"/>
      <c r="U121" s="4"/>
      <c r="V121" s="4"/>
      <c r="W121" s="4"/>
      <c r="X121" s="4"/>
      <c r="Y121" s="92"/>
    </row>
    <row r="122" spans="1:25" ht="3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0"/>
      <c r="T122" s="91"/>
      <c r="U122" s="91"/>
      <c r="V122" s="91"/>
      <c r="W122" s="91"/>
      <c r="X122" s="91"/>
      <c r="Y122" s="90"/>
    </row>
    <row r="123" spans="1:24" ht="17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T123" s="7"/>
      <c r="U123" s="7"/>
      <c r="V123" s="7"/>
      <c r="W123" s="7"/>
      <c r="X123" s="7"/>
    </row>
    <row r="124" ht="13.5" thickBot="1">
      <c r="J124" s="28"/>
    </row>
    <row r="125" spans="2:23" ht="15.75">
      <c r="B125" s="357" t="s">
        <v>70</v>
      </c>
      <c r="C125" s="358"/>
      <c r="D125" s="358"/>
      <c r="E125" s="358"/>
      <c r="F125" s="358"/>
      <c r="G125" s="358"/>
      <c r="H125" s="356">
        <f>K120</f>
        <v>2.012844919697021</v>
      </c>
      <c r="J125" s="28"/>
      <c r="U125" s="233"/>
      <c r="V125" s="234"/>
      <c r="W125" s="235"/>
    </row>
    <row r="126" spans="2:23" ht="33.75" customHeight="1" thickBot="1">
      <c r="B126" s="320"/>
      <c r="C126" s="321"/>
      <c r="D126" s="321"/>
      <c r="E126" s="321"/>
      <c r="F126" s="321"/>
      <c r="G126" s="321"/>
      <c r="H126" s="328"/>
      <c r="J126" s="28"/>
      <c r="U126" s="234"/>
      <c r="V126" s="234"/>
      <c r="W126" s="236"/>
    </row>
    <row r="127" ht="13.5" thickBot="1">
      <c r="J127" s="28"/>
    </row>
    <row r="128" spans="2:23" ht="15.75">
      <c r="B128" s="357" t="s">
        <v>74</v>
      </c>
      <c r="C128" s="358"/>
      <c r="D128" s="358"/>
      <c r="E128" s="358"/>
      <c r="F128" s="358"/>
      <c r="G128" s="358"/>
      <c r="H128" s="352">
        <f>((N120/M120)*100)-100</f>
        <v>5</v>
      </c>
      <c r="U128" s="233"/>
      <c r="V128" s="234"/>
      <c r="W128" s="235"/>
    </row>
    <row r="129" spans="2:23" ht="50.25" customHeight="1" thickBot="1">
      <c r="B129" s="320"/>
      <c r="C129" s="321"/>
      <c r="D129" s="321"/>
      <c r="E129" s="321"/>
      <c r="F129" s="321"/>
      <c r="G129" s="321"/>
      <c r="H129" s="353"/>
      <c r="U129" s="234"/>
      <c r="V129" s="234"/>
      <c r="W129" s="236"/>
    </row>
    <row r="131" ht="12.75">
      <c r="J131" s="64"/>
    </row>
    <row r="132" ht="12.75">
      <c r="J132" s="56"/>
    </row>
    <row r="133" ht="12.75">
      <c r="J133" s="35"/>
    </row>
    <row r="134" ht="12.75">
      <c r="J134" s="7"/>
    </row>
    <row r="135" spans="2:38" ht="12.75" customHeight="1">
      <c r="B135" s="311" t="s">
        <v>117</v>
      </c>
      <c r="C135" s="311"/>
      <c r="D135" s="312"/>
      <c r="E135" s="312"/>
      <c r="F135" s="312"/>
      <c r="J135" s="7"/>
      <c r="R135">
        <v>5</v>
      </c>
      <c r="U135" s="311"/>
      <c r="V135" s="311"/>
      <c r="W135" s="312"/>
      <c r="X135" s="312"/>
      <c r="AL135">
        <v>6</v>
      </c>
    </row>
    <row r="136" ht="12.75">
      <c r="J136" s="7"/>
    </row>
    <row r="137" ht="15">
      <c r="J137" s="34"/>
    </row>
    <row r="138" ht="15">
      <c r="J138" s="34"/>
    </row>
    <row r="139" ht="15">
      <c r="J139" s="34"/>
    </row>
    <row r="140" ht="12.75">
      <c r="J140" s="7"/>
    </row>
    <row r="141" ht="12.75">
      <c r="J141" s="7"/>
    </row>
  </sheetData>
  <sheetProtection/>
  <mergeCells count="178">
    <mergeCell ref="W10:X10"/>
    <mergeCell ref="L20:L21"/>
    <mergeCell ref="Q20:Q21"/>
    <mergeCell ref="L10:L12"/>
    <mergeCell ref="Q10:Q12"/>
    <mergeCell ref="M45:P45"/>
    <mergeCell ref="O27:P27"/>
    <mergeCell ref="W11:W12"/>
    <mergeCell ref="R26:R28"/>
    <mergeCell ref="U10:U12"/>
    <mergeCell ref="B135:F135"/>
    <mergeCell ref="N118:N119"/>
    <mergeCell ref="L57:L59"/>
    <mergeCell ref="N58:N59"/>
    <mergeCell ref="L64:L65"/>
    <mergeCell ref="H26:K26"/>
    <mergeCell ref="L26:L28"/>
    <mergeCell ref="N27:N28"/>
    <mergeCell ref="M27:M28"/>
    <mergeCell ref="L45:L47"/>
    <mergeCell ref="L38:L39"/>
    <mergeCell ref="N99:N100"/>
    <mergeCell ref="H57:K57"/>
    <mergeCell ref="L51:L52"/>
    <mergeCell ref="R45:R47"/>
    <mergeCell ref="I58:I59"/>
    <mergeCell ref="J58:K58"/>
    <mergeCell ref="Q57:Q59"/>
    <mergeCell ref="H98:K98"/>
    <mergeCell ref="J99:K99"/>
    <mergeCell ref="M99:M100"/>
    <mergeCell ref="Q45:Q47"/>
    <mergeCell ref="Q51:Q52"/>
    <mergeCell ref="H45:K45"/>
    <mergeCell ref="Q98:Q100"/>
    <mergeCell ref="Q64:Q65"/>
    <mergeCell ref="L98:L100"/>
    <mergeCell ref="Q38:Q39"/>
    <mergeCell ref="N46:N47"/>
    <mergeCell ref="U3:X3"/>
    <mergeCell ref="U4:X5"/>
    <mergeCell ref="B4:Q5"/>
    <mergeCell ref="R10:R12"/>
    <mergeCell ref="O46:P46"/>
    <mergeCell ref="B3:Q3"/>
    <mergeCell ref="M26:P26"/>
    <mergeCell ref="Q26:Q28"/>
    <mergeCell ref="J27:K27"/>
    <mergeCell ref="O118:P118"/>
    <mergeCell ref="M58:M59"/>
    <mergeCell ref="L104:L105"/>
    <mergeCell ref="H58:H59"/>
    <mergeCell ref="M118:M119"/>
    <mergeCell ref="O58:P58"/>
    <mergeCell ref="O99:P99"/>
    <mergeCell ref="H99:H100"/>
    <mergeCell ref="M57:P57"/>
    <mergeCell ref="I118:I119"/>
    <mergeCell ref="J118:K118"/>
    <mergeCell ref="L117:L119"/>
    <mergeCell ref="G117:G119"/>
    <mergeCell ref="E98:E100"/>
    <mergeCell ref="B128:G129"/>
    <mergeCell ref="B117:B119"/>
    <mergeCell ref="D117:D119"/>
    <mergeCell ref="B120:C120"/>
    <mergeCell ref="C117:C119"/>
    <mergeCell ref="B108:E108"/>
    <mergeCell ref="E117:E119"/>
    <mergeCell ref="C57:C59"/>
    <mergeCell ref="B45:B47"/>
    <mergeCell ref="D98:D100"/>
    <mergeCell ref="H125:H126"/>
    <mergeCell ref="B125:G126"/>
    <mergeCell ref="H117:K117"/>
    <mergeCell ref="F117:F119"/>
    <mergeCell ref="B64:C64"/>
    <mergeCell ref="C98:C100"/>
    <mergeCell ref="D57:D59"/>
    <mergeCell ref="E57:E59"/>
    <mergeCell ref="F57:F59"/>
    <mergeCell ref="B51:C51"/>
    <mergeCell ref="H128:H129"/>
    <mergeCell ref="H118:H119"/>
    <mergeCell ref="B112:Q113"/>
    <mergeCell ref="B105:G105"/>
    <mergeCell ref="B104:C104"/>
    <mergeCell ref="B98:B100"/>
    <mergeCell ref="G57:G59"/>
    <mergeCell ref="G98:G100"/>
    <mergeCell ref="B65:G65"/>
    <mergeCell ref="B57:B59"/>
    <mergeCell ref="C26:C28"/>
    <mergeCell ref="C45:C47"/>
    <mergeCell ref="F98:F100"/>
    <mergeCell ref="D45:D47"/>
    <mergeCell ref="E45:E47"/>
    <mergeCell ref="B20:C20"/>
    <mergeCell ref="B21:G21"/>
    <mergeCell ref="H27:H28"/>
    <mergeCell ref="I27:I28"/>
    <mergeCell ref="H46:H47"/>
    <mergeCell ref="I46:I47"/>
    <mergeCell ref="B38:C38"/>
    <mergeCell ref="G45:G47"/>
    <mergeCell ref="G26:G28"/>
    <mergeCell ref="D10:D12"/>
    <mergeCell ref="J46:K46"/>
    <mergeCell ref="M46:M47"/>
    <mergeCell ref="B52:G52"/>
    <mergeCell ref="F45:F47"/>
    <mergeCell ref="M98:P98"/>
    <mergeCell ref="M11:M12"/>
    <mergeCell ref="H11:H12"/>
    <mergeCell ref="B39:G39"/>
    <mergeCell ref="B26:B28"/>
    <mergeCell ref="M117:P117"/>
    <mergeCell ref="Q117:Q119"/>
    <mergeCell ref="B10:B12"/>
    <mergeCell ref="E10:E12"/>
    <mergeCell ref="C10:C12"/>
    <mergeCell ref="E26:E28"/>
    <mergeCell ref="F10:F12"/>
    <mergeCell ref="F26:F28"/>
    <mergeCell ref="I99:I100"/>
    <mergeCell ref="D26:D28"/>
    <mergeCell ref="G10:G12"/>
    <mergeCell ref="N11:N12"/>
    <mergeCell ref="J11:K11"/>
    <mergeCell ref="I11:I12"/>
    <mergeCell ref="H10:K10"/>
    <mergeCell ref="M10:P10"/>
    <mergeCell ref="O11:P11"/>
    <mergeCell ref="U39:V39"/>
    <mergeCell ref="U20:V20"/>
    <mergeCell ref="U21:V21"/>
    <mergeCell ref="U26:U28"/>
    <mergeCell ref="V26:V28"/>
    <mergeCell ref="V10:V12"/>
    <mergeCell ref="Q104:Q105"/>
    <mergeCell ref="U104:V104"/>
    <mergeCell ref="U105:V105"/>
    <mergeCell ref="U108:V108"/>
    <mergeCell ref="U112:X113"/>
    <mergeCell ref="X11:X12"/>
    <mergeCell ref="W27:W28"/>
    <mergeCell ref="X27:X28"/>
    <mergeCell ref="W26:X26"/>
    <mergeCell ref="U38:V38"/>
    <mergeCell ref="V45:V47"/>
    <mergeCell ref="R117:R119"/>
    <mergeCell ref="U64:V64"/>
    <mergeCell ref="U65:V65"/>
    <mergeCell ref="U98:U100"/>
    <mergeCell ref="V98:V100"/>
    <mergeCell ref="R57:R59"/>
    <mergeCell ref="R98:R100"/>
    <mergeCell ref="V117:V119"/>
    <mergeCell ref="W117:X117"/>
    <mergeCell ref="W99:W100"/>
    <mergeCell ref="X99:X100"/>
    <mergeCell ref="W46:W47"/>
    <mergeCell ref="X46:X47"/>
    <mergeCell ref="U51:V51"/>
    <mergeCell ref="U52:V52"/>
    <mergeCell ref="U57:U59"/>
    <mergeCell ref="V57:V59"/>
    <mergeCell ref="U45:U47"/>
    <mergeCell ref="W118:W119"/>
    <mergeCell ref="X118:X119"/>
    <mergeCell ref="U135:X135"/>
    <mergeCell ref="U120:V120"/>
    <mergeCell ref="W45:X45"/>
    <mergeCell ref="W58:W59"/>
    <mergeCell ref="X58:X59"/>
    <mergeCell ref="W57:X57"/>
    <mergeCell ref="W98:X98"/>
    <mergeCell ref="U117:U119"/>
  </mergeCells>
  <printOptions/>
  <pageMargins left="0.2362204724409449" right="0.15748031496062992" top="0.31496062992125984" bottom="0.2755905511811024" header="0.2755905511811024" footer="0.2755905511811024"/>
  <pageSetup horizontalDpi="300" verticalDpi="300" orientation="landscape" paperSize="9" scale="77" r:id="rId1"/>
  <rowBreaks count="1" manualBreakCount="1">
    <brk id="41" max="46" man="1"/>
  </rowBreaks>
  <colBreaks count="1" manualBreakCount="1">
    <brk id="19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75" zoomScaleSheetLayoutView="75" zoomScalePageLayoutView="0" workbookViewId="0" topLeftCell="A28">
      <selection activeCell="O17" sqref="O17"/>
    </sheetView>
  </sheetViews>
  <sheetFormatPr defaultColWidth="9.140625" defaultRowHeight="12.75"/>
  <cols>
    <col min="2" max="2" width="9.28125" style="0" customWidth="1"/>
    <col min="4" max="4" width="9.140625" style="0" customWidth="1"/>
    <col min="5" max="5" width="12.140625" style="0" customWidth="1"/>
    <col min="6" max="6" width="16.28125" style="0" customWidth="1"/>
    <col min="7" max="7" width="10.57421875" style="0" customWidth="1"/>
    <col min="8" max="8" width="11.421875" style="0" customWidth="1"/>
    <col min="9" max="9" width="12.00390625" style="0" customWidth="1"/>
    <col min="10" max="10" width="14.8515625" style="0" customWidth="1"/>
    <col min="11" max="11" width="11.8515625" style="0" customWidth="1"/>
    <col min="12" max="12" width="10.57421875" style="0" customWidth="1"/>
    <col min="13" max="13" width="21.8515625" style="0" customWidth="1"/>
  </cols>
  <sheetData>
    <row r="1" ht="15">
      <c r="A1" s="1" t="s">
        <v>90</v>
      </c>
    </row>
    <row r="2" ht="7.5" customHeight="1"/>
    <row r="3" ht="15.75">
      <c r="A3" s="255" t="s">
        <v>29</v>
      </c>
    </row>
    <row r="4" ht="8.25" customHeight="1" thickBot="1"/>
    <row r="5" spans="1:13" ht="13.5" customHeight="1" thickBot="1">
      <c r="A5" s="322" t="s">
        <v>0</v>
      </c>
      <c r="B5" s="336" t="s">
        <v>2</v>
      </c>
      <c r="C5" s="336" t="s">
        <v>64</v>
      </c>
      <c r="D5" s="336" t="s">
        <v>59</v>
      </c>
      <c r="E5" s="336" t="s">
        <v>60</v>
      </c>
      <c r="F5" s="313" t="s">
        <v>61</v>
      </c>
      <c r="G5" s="315"/>
      <c r="H5" s="315"/>
      <c r="I5" s="315"/>
      <c r="J5" s="315"/>
      <c r="K5" s="315"/>
      <c r="L5" s="315"/>
      <c r="M5" s="336" t="s">
        <v>100</v>
      </c>
    </row>
    <row r="6" spans="1:13" ht="15.75" thickBot="1">
      <c r="A6" s="317"/>
      <c r="B6" s="337"/>
      <c r="C6" s="337"/>
      <c r="D6" s="337"/>
      <c r="E6" s="337"/>
      <c r="F6" s="307" t="s">
        <v>91</v>
      </c>
      <c r="G6" s="339" t="s">
        <v>72</v>
      </c>
      <c r="H6" s="341" t="s">
        <v>66</v>
      </c>
      <c r="I6" s="376"/>
      <c r="J6" s="309" t="s">
        <v>92</v>
      </c>
      <c r="K6" s="345" t="s">
        <v>69</v>
      </c>
      <c r="L6" s="343"/>
      <c r="M6" s="346"/>
    </row>
    <row r="7" spans="1:13" ht="33" customHeight="1" thickBot="1">
      <c r="A7" s="318"/>
      <c r="B7" s="338"/>
      <c r="C7" s="338"/>
      <c r="D7" s="338"/>
      <c r="E7" s="338"/>
      <c r="F7" s="308"/>
      <c r="G7" s="340" t="s">
        <v>55</v>
      </c>
      <c r="H7" s="37" t="s">
        <v>57</v>
      </c>
      <c r="I7" s="29" t="s">
        <v>58</v>
      </c>
      <c r="J7" s="310"/>
      <c r="K7" s="99" t="s">
        <v>57</v>
      </c>
      <c r="L7" s="36" t="s">
        <v>58</v>
      </c>
      <c r="M7" s="338"/>
    </row>
    <row r="8" spans="1:13" ht="16.5" thickBot="1">
      <c r="A8" s="186" t="s">
        <v>29</v>
      </c>
      <c r="B8" s="74">
        <v>2</v>
      </c>
      <c r="C8" s="74">
        <v>20</v>
      </c>
      <c r="D8" s="129">
        <v>10</v>
      </c>
      <c r="E8" s="129">
        <v>25</v>
      </c>
      <c r="F8" s="123">
        <f>(B8*C8*D8*E8)</f>
        <v>10000</v>
      </c>
      <c r="G8" s="179">
        <v>10020</v>
      </c>
      <c r="H8" s="125">
        <f>G8-F8</f>
        <v>20</v>
      </c>
      <c r="I8" s="154">
        <f>((G8/F8)-1)*100</f>
        <v>0.20000000000000018</v>
      </c>
      <c r="J8" s="123">
        <v>8400</v>
      </c>
      <c r="K8" s="125">
        <f>G8-J8</f>
        <v>1620</v>
      </c>
      <c r="L8" s="187">
        <f>((G8/J8)-1)*100</f>
        <v>19.285714285714285</v>
      </c>
      <c r="M8" s="186" t="s">
        <v>99</v>
      </c>
    </row>
    <row r="9" ht="5.25" customHeight="1"/>
    <row r="10" ht="15.75">
      <c r="A10" s="255" t="s">
        <v>27</v>
      </c>
    </row>
    <row r="11" ht="6" customHeight="1" thickBot="1"/>
    <row r="12" spans="1:13" ht="13.5" customHeight="1" thickBot="1">
      <c r="A12" s="322" t="s">
        <v>0</v>
      </c>
      <c r="B12" s="336" t="s">
        <v>2</v>
      </c>
      <c r="C12" s="336" t="s">
        <v>64</v>
      </c>
      <c r="D12" s="336" t="s">
        <v>59</v>
      </c>
      <c r="E12" s="336" t="s">
        <v>60</v>
      </c>
      <c r="F12" s="313" t="s">
        <v>61</v>
      </c>
      <c r="G12" s="315"/>
      <c r="H12" s="315"/>
      <c r="I12" s="315"/>
      <c r="J12" s="315"/>
      <c r="K12" s="315"/>
      <c r="L12" s="315"/>
      <c r="M12" s="336" t="s">
        <v>100</v>
      </c>
    </row>
    <row r="13" spans="1:13" ht="15.75" thickBot="1">
      <c r="A13" s="317"/>
      <c r="B13" s="337"/>
      <c r="C13" s="337"/>
      <c r="D13" s="337"/>
      <c r="E13" s="337"/>
      <c r="F13" s="307" t="s">
        <v>91</v>
      </c>
      <c r="G13" s="339" t="s">
        <v>72</v>
      </c>
      <c r="H13" s="341" t="s">
        <v>66</v>
      </c>
      <c r="I13" s="376"/>
      <c r="J13" s="309" t="s">
        <v>92</v>
      </c>
      <c r="K13" s="345" t="s">
        <v>69</v>
      </c>
      <c r="L13" s="343"/>
      <c r="M13" s="346"/>
    </row>
    <row r="14" spans="1:13" ht="28.5" customHeight="1" thickBot="1">
      <c r="A14" s="318"/>
      <c r="B14" s="338"/>
      <c r="C14" s="338"/>
      <c r="D14" s="338"/>
      <c r="E14" s="338"/>
      <c r="F14" s="308"/>
      <c r="G14" s="340" t="s">
        <v>55</v>
      </c>
      <c r="H14" s="37" t="s">
        <v>57</v>
      </c>
      <c r="I14" s="29" t="s">
        <v>58</v>
      </c>
      <c r="J14" s="310"/>
      <c r="K14" s="99" t="s">
        <v>57</v>
      </c>
      <c r="L14" s="36" t="s">
        <v>58</v>
      </c>
      <c r="M14" s="338"/>
    </row>
    <row r="15" spans="1:13" ht="16.5" thickBot="1">
      <c r="A15" s="186" t="s">
        <v>27</v>
      </c>
      <c r="B15" s="74">
        <v>3</v>
      </c>
      <c r="C15" s="74">
        <v>21</v>
      </c>
      <c r="D15" s="129">
        <v>11</v>
      </c>
      <c r="E15" s="129">
        <v>25</v>
      </c>
      <c r="F15" s="123">
        <f>(B15*C15*D15*E15)</f>
        <v>17325</v>
      </c>
      <c r="G15" s="179">
        <v>17625</v>
      </c>
      <c r="H15" s="125">
        <f>G15-F15</f>
        <v>300</v>
      </c>
      <c r="I15" s="154">
        <f>((G15/F15)-1)*100</f>
        <v>1.7316017316017396</v>
      </c>
      <c r="J15" s="123">
        <v>17325</v>
      </c>
      <c r="K15" s="125">
        <f>G15-J15</f>
        <v>300</v>
      </c>
      <c r="L15" s="187">
        <f>((G15/J15)-1)*100</f>
        <v>1.7316017316017396</v>
      </c>
      <c r="M15" s="186" t="s">
        <v>99</v>
      </c>
    </row>
    <row r="16" ht="4.5" customHeight="1"/>
    <row r="17" ht="15.75">
      <c r="A17" s="255" t="s">
        <v>38</v>
      </c>
    </row>
    <row r="18" ht="3.75" customHeight="1" thickBot="1"/>
    <row r="19" spans="1:13" ht="13.5" customHeight="1" thickBot="1">
      <c r="A19" s="322" t="s">
        <v>0</v>
      </c>
      <c r="B19" s="336" t="s">
        <v>2</v>
      </c>
      <c r="C19" s="336" t="s">
        <v>64</v>
      </c>
      <c r="D19" s="336" t="s">
        <v>59</v>
      </c>
      <c r="E19" s="336" t="s">
        <v>60</v>
      </c>
      <c r="F19" s="313" t="s">
        <v>61</v>
      </c>
      <c r="G19" s="315"/>
      <c r="H19" s="315"/>
      <c r="I19" s="315"/>
      <c r="J19" s="315"/>
      <c r="K19" s="315"/>
      <c r="L19" s="315"/>
      <c r="M19" s="336" t="s">
        <v>100</v>
      </c>
    </row>
    <row r="20" spans="1:13" ht="15.75" thickBot="1">
      <c r="A20" s="317"/>
      <c r="B20" s="337"/>
      <c r="C20" s="337"/>
      <c r="D20" s="337"/>
      <c r="E20" s="337"/>
      <c r="F20" s="307" t="s">
        <v>91</v>
      </c>
      <c r="G20" s="339" t="s">
        <v>72</v>
      </c>
      <c r="H20" s="341" t="s">
        <v>66</v>
      </c>
      <c r="I20" s="376"/>
      <c r="J20" s="309" t="s">
        <v>92</v>
      </c>
      <c r="K20" s="345" t="s">
        <v>69</v>
      </c>
      <c r="L20" s="343"/>
      <c r="M20" s="346"/>
    </row>
    <row r="21" spans="1:13" ht="30" customHeight="1" thickBot="1">
      <c r="A21" s="318"/>
      <c r="B21" s="338"/>
      <c r="C21" s="338"/>
      <c r="D21" s="338"/>
      <c r="E21" s="338"/>
      <c r="F21" s="308"/>
      <c r="G21" s="340" t="s">
        <v>55</v>
      </c>
      <c r="H21" s="37" t="s">
        <v>57</v>
      </c>
      <c r="I21" s="29" t="s">
        <v>58</v>
      </c>
      <c r="J21" s="310"/>
      <c r="K21" s="99" t="s">
        <v>57</v>
      </c>
      <c r="L21" s="36" t="s">
        <v>58</v>
      </c>
      <c r="M21" s="338"/>
    </row>
    <row r="22" spans="1:13" ht="16.5" thickBot="1">
      <c r="A22" s="186" t="s">
        <v>38</v>
      </c>
      <c r="B22" s="127">
        <v>2</v>
      </c>
      <c r="C22" s="127">
        <v>20</v>
      </c>
      <c r="D22" s="128">
        <v>12</v>
      </c>
      <c r="E22" s="128">
        <v>14</v>
      </c>
      <c r="F22" s="123">
        <f>(B22*C22*D22*E22)</f>
        <v>6720</v>
      </c>
      <c r="G22" s="178">
        <v>6710</v>
      </c>
      <c r="H22" s="144">
        <f>G22-F22</f>
        <v>-10</v>
      </c>
      <c r="I22" s="145">
        <f>((G22/F22)-1)*100</f>
        <v>-0.14880952380952328</v>
      </c>
      <c r="J22" s="123">
        <v>6552</v>
      </c>
      <c r="K22" s="125">
        <f>G22-J22</f>
        <v>158</v>
      </c>
      <c r="L22" s="187">
        <f>((G22/J22)-1)*100</f>
        <v>2.411477411477403</v>
      </c>
      <c r="M22" s="186" t="s">
        <v>99</v>
      </c>
    </row>
    <row r="23" ht="6" customHeight="1"/>
    <row r="24" ht="15.75">
      <c r="A24" s="255" t="s">
        <v>43</v>
      </c>
    </row>
    <row r="25" ht="4.5" customHeight="1" thickBot="1"/>
    <row r="26" spans="1:13" ht="13.5" customHeight="1" thickBot="1">
      <c r="A26" s="322" t="s">
        <v>0</v>
      </c>
      <c r="B26" s="336" t="s">
        <v>2</v>
      </c>
      <c r="C26" s="336" t="s">
        <v>64</v>
      </c>
      <c r="D26" s="336" t="s">
        <v>59</v>
      </c>
      <c r="E26" s="336" t="s">
        <v>60</v>
      </c>
      <c r="F26" s="313" t="s">
        <v>61</v>
      </c>
      <c r="G26" s="315"/>
      <c r="H26" s="315"/>
      <c r="I26" s="315"/>
      <c r="J26" s="315"/>
      <c r="K26" s="315"/>
      <c r="L26" s="315"/>
      <c r="M26" s="336" t="s">
        <v>100</v>
      </c>
    </row>
    <row r="27" spans="1:13" ht="15.75" thickBot="1">
      <c r="A27" s="317"/>
      <c r="B27" s="337"/>
      <c r="C27" s="337"/>
      <c r="D27" s="337"/>
      <c r="E27" s="337"/>
      <c r="F27" s="307" t="s">
        <v>91</v>
      </c>
      <c r="G27" s="339" t="s">
        <v>72</v>
      </c>
      <c r="H27" s="341" t="s">
        <v>66</v>
      </c>
      <c r="I27" s="376"/>
      <c r="J27" s="309" t="s">
        <v>92</v>
      </c>
      <c r="K27" s="345" t="s">
        <v>69</v>
      </c>
      <c r="L27" s="343"/>
      <c r="M27" s="346"/>
    </row>
    <row r="28" spans="1:13" ht="30" customHeight="1" thickBot="1">
      <c r="A28" s="318"/>
      <c r="B28" s="338"/>
      <c r="C28" s="338"/>
      <c r="D28" s="338"/>
      <c r="E28" s="338"/>
      <c r="F28" s="308"/>
      <c r="G28" s="340" t="s">
        <v>55</v>
      </c>
      <c r="H28" s="37" t="s">
        <v>57</v>
      </c>
      <c r="I28" s="29" t="s">
        <v>58</v>
      </c>
      <c r="J28" s="310"/>
      <c r="K28" s="99" t="s">
        <v>57</v>
      </c>
      <c r="L28" s="36" t="s">
        <v>58</v>
      </c>
      <c r="M28" s="338"/>
    </row>
    <row r="29" spans="1:13" ht="16.5" thickBot="1">
      <c r="A29" s="186" t="s">
        <v>43</v>
      </c>
      <c r="B29" s="123">
        <v>3</v>
      </c>
      <c r="C29" s="123">
        <v>20</v>
      </c>
      <c r="D29" s="124">
        <v>10</v>
      </c>
      <c r="E29" s="124">
        <v>17</v>
      </c>
      <c r="F29" s="123">
        <f>(B29*C29*D29*E29)</f>
        <v>10200</v>
      </c>
      <c r="G29" s="178">
        <v>10180</v>
      </c>
      <c r="H29" s="144">
        <f>G29-F29</f>
        <v>-20</v>
      </c>
      <c r="I29" s="145">
        <f>((G29/F29)-1)*100</f>
        <v>-0.19607843137254832</v>
      </c>
      <c r="J29" s="123">
        <v>10080</v>
      </c>
      <c r="K29" s="155">
        <f>J29-G29</f>
        <v>-100</v>
      </c>
      <c r="L29" s="156">
        <f>((J29/G29)-1)*100</f>
        <v>-0.9823182711198419</v>
      </c>
      <c r="M29" s="186" t="s">
        <v>99</v>
      </c>
    </row>
    <row r="30" spans="1:13" ht="4.5" customHeight="1">
      <c r="A30" s="12"/>
      <c r="B30" s="110"/>
      <c r="C30" s="110"/>
      <c r="D30" s="110"/>
      <c r="E30" s="110"/>
      <c r="F30" s="110"/>
      <c r="G30" s="110"/>
      <c r="H30" s="111"/>
      <c r="I30" s="110"/>
      <c r="J30" s="110"/>
      <c r="K30" s="110"/>
      <c r="L30" s="112"/>
      <c r="M30" s="112"/>
    </row>
    <row r="31" ht="15.75">
      <c r="A31" s="255" t="s">
        <v>47</v>
      </c>
    </row>
    <row r="32" ht="5.25" customHeight="1" thickBot="1"/>
    <row r="33" spans="1:13" ht="13.5" customHeight="1" thickBot="1">
      <c r="A33" s="322" t="s">
        <v>0</v>
      </c>
      <c r="B33" s="336" t="s">
        <v>2</v>
      </c>
      <c r="C33" s="336" t="s">
        <v>64</v>
      </c>
      <c r="D33" s="336" t="s">
        <v>59</v>
      </c>
      <c r="E33" s="336" t="s">
        <v>60</v>
      </c>
      <c r="F33" s="313" t="s">
        <v>61</v>
      </c>
      <c r="G33" s="315"/>
      <c r="H33" s="315"/>
      <c r="I33" s="315"/>
      <c r="J33" s="315"/>
      <c r="K33" s="315"/>
      <c r="L33" s="315"/>
      <c r="M33" s="336" t="s">
        <v>100</v>
      </c>
    </row>
    <row r="34" spans="1:13" ht="15.75" customHeight="1" thickBot="1">
      <c r="A34" s="317"/>
      <c r="B34" s="337"/>
      <c r="C34" s="337"/>
      <c r="D34" s="337"/>
      <c r="E34" s="337"/>
      <c r="F34" s="307" t="s">
        <v>91</v>
      </c>
      <c r="G34" s="339" t="s">
        <v>72</v>
      </c>
      <c r="H34" s="341" t="s">
        <v>66</v>
      </c>
      <c r="I34" s="376"/>
      <c r="J34" s="309" t="s">
        <v>92</v>
      </c>
      <c r="K34" s="345" t="s">
        <v>69</v>
      </c>
      <c r="L34" s="343"/>
      <c r="M34" s="346"/>
    </row>
    <row r="35" spans="1:13" ht="28.5" customHeight="1" thickBot="1">
      <c r="A35" s="318"/>
      <c r="B35" s="338"/>
      <c r="C35" s="338"/>
      <c r="D35" s="338"/>
      <c r="E35" s="338"/>
      <c r="F35" s="308"/>
      <c r="G35" s="340" t="s">
        <v>55</v>
      </c>
      <c r="H35" s="37" t="s">
        <v>57</v>
      </c>
      <c r="I35" s="29" t="s">
        <v>58</v>
      </c>
      <c r="J35" s="310"/>
      <c r="K35" s="99" t="s">
        <v>57</v>
      </c>
      <c r="L35" s="36" t="s">
        <v>58</v>
      </c>
      <c r="M35" s="338"/>
    </row>
    <row r="36" spans="1:13" ht="16.5" customHeight="1" thickBot="1">
      <c r="A36" s="186" t="s">
        <v>47</v>
      </c>
      <c r="B36" s="127">
        <v>2</v>
      </c>
      <c r="C36" s="127">
        <v>19</v>
      </c>
      <c r="D36" s="128">
        <v>10</v>
      </c>
      <c r="E36" s="128">
        <v>35</v>
      </c>
      <c r="F36" s="123">
        <f>(B36*C36*D36*E36)</f>
        <v>13300</v>
      </c>
      <c r="G36" s="146">
        <v>13280</v>
      </c>
      <c r="H36" s="144">
        <f>G36-F36</f>
        <v>-20</v>
      </c>
      <c r="I36" s="145">
        <f>((G36/F36)-1)*100</f>
        <v>-0.15037593984962294</v>
      </c>
      <c r="J36" s="123">
        <v>9702</v>
      </c>
      <c r="K36" s="155">
        <f>G36-J36</f>
        <v>3578</v>
      </c>
      <c r="L36" s="156">
        <f>((G36/J36)-1)*100</f>
        <v>36.87899402185118</v>
      </c>
      <c r="M36" s="186" t="s">
        <v>99</v>
      </c>
    </row>
    <row r="37" spans="1:13" ht="4.5" customHeight="1">
      <c r="A37" s="12"/>
      <c r="B37" s="110"/>
      <c r="C37" s="110"/>
      <c r="D37" s="110"/>
      <c r="E37" s="110"/>
      <c r="F37" s="110"/>
      <c r="G37" s="110"/>
      <c r="H37" s="111"/>
      <c r="I37" s="110"/>
      <c r="J37" s="110"/>
      <c r="K37" s="110"/>
      <c r="L37" s="112"/>
      <c r="M37" s="112"/>
    </row>
    <row r="38" ht="15.75">
      <c r="A38" s="255" t="s">
        <v>49</v>
      </c>
    </row>
    <row r="39" ht="6.75" customHeight="1" thickBot="1">
      <c r="A39" s="12"/>
    </row>
    <row r="40" spans="1:13" ht="13.5" customHeight="1" thickBot="1">
      <c r="A40" s="381" t="s">
        <v>0</v>
      </c>
      <c r="B40" s="330" t="s">
        <v>2</v>
      </c>
      <c r="C40" s="336" t="s">
        <v>64</v>
      </c>
      <c r="D40" s="336" t="s">
        <v>59</v>
      </c>
      <c r="E40" s="336" t="s">
        <v>60</v>
      </c>
      <c r="F40" s="313" t="s">
        <v>61</v>
      </c>
      <c r="G40" s="349"/>
      <c r="H40" s="349"/>
      <c r="I40" s="349"/>
      <c r="J40" s="349"/>
      <c r="K40" s="349"/>
      <c r="L40" s="319"/>
      <c r="M40" s="336" t="s">
        <v>100</v>
      </c>
    </row>
    <row r="41" spans="1:13" ht="15.75" customHeight="1" thickBot="1">
      <c r="A41" s="382"/>
      <c r="B41" s="380"/>
      <c r="C41" s="359"/>
      <c r="D41" s="359"/>
      <c r="E41" s="359"/>
      <c r="F41" s="336" t="s">
        <v>91</v>
      </c>
      <c r="G41" s="339" t="s">
        <v>72</v>
      </c>
      <c r="H41" s="345" t="s">
        <v>66</v>
      </c>
      <c r="I41" s="377"/>
      <c r="J41" s="378" t="s">
        <v>92</v>
      </c>
      <c r="K41" s="345" t="s">
        <v>69</v>
      </c>
      <c r="L41" s="377"/>
      <c r="M41" s="346"/>
    </row>
    <row r="42" spans="1:13" ht="34.5" customHeight="1" thickBot="1">
      <c r="A42" s="328"/>
      <c r="B42" s="351"/>
      <c r="C42" s="360"/>
      <c r="D42" s="360"/>
      <c r="E42" s="360"/>
      <c r="F42" s="360"/>
      <c r="G42" s="340" t="s">
        <v>55</v>
      </c>
      <c r="H42" s="37" t="s">
        <v>57</v>
      </c>
      <c r="I42" s="29" t="s">
        <v>58</v>
      </c>
      <c r="J42" s="379"/>
      <c r="K42" s="99" t="s">
        <v>57</v>
      </c>
      <c r="L42" s="36" t="s">
        <v>58</v>
      </c>
      <c r="M42" s="338"/>
    </row>
    <row r="43" spans="1:13" ht="16.5" thickBot="1">
      <c r="A43" s="186" t="s">
        <v>49</v>
      </c>
      <c r="B43" s="127">
        <v>1</v>
      </c>
      <c r="C43" s="127">
        <v>20</v>
      </c>
      <c r="D43" s="128">
        <v>10</v>
      </c>
      <c r="E43" s="127">
        <v>15</v>
      </c>
      <c r="F43" s="123">
        <f>(B43*C43*D43*E43)</f>
        <v>3000</v>
      </c>
      <c r="G43" s="179">
        <v>3150</v>
      </c>
      <c r="H43" s="125">
        <f>G43-F43</f>
        <v>150</v>
      </c>
      <c r="I43" s="154">
        <f>((G43/F43)-1)*100</f>
        <v>5.000000000000004</v>
      </c>
      <c r="J43" s="252">
        <v>3150</v>
      </c>
      <c r="K43" s="125">
        <f>G43-J43</f>
        <v>0</v>
      </c>
      <c r="L43" s="187">
        <f>((G43/J43)-1)*100</f>
        <v>0</v>
      </c>
      <c r="M43" s="186" t="s">
        <v>99</v>
      </c>
    </row>
    <row r="44" ht="4.5" customHeight="1">
      <c r="A44" s="3"/>
    </row>
    <row r="45" ht="15.75">
      <c r="A45" s="255" t="s">
        <v>36</v>
      </c>
    </row>
    <row r="46" ht="4.5" customHeight="1" thickBot="1"/>
    <row r="47" spans="1:13" ht="13.5" customHeight="1" thickBot="1">
      <c r="A47" s="322" t="s">
        <v>0</v>
      </c>
      <c r="B47" s="330" t="s">
        <v>2</v>
      </c>
      <c r="C47" s="336" t="s">
        <v>64</v>
      </c>
      <c r="D47" s="336" t="s">
        <v>59</v>
      </c>
      <c r="E47" s="336" t="s">
        <v>60</v>
      </c>
      <c r="F47" s="313" t="s">
        <v>61</v>
      </c>
      <c r="G47" s="349"/>
      <c r="H47" s="349"/>
      <c r="I47" s="349"/>
      <c r="J47" s="349"/>
      <c r="K47" s="349"/>
      <c r="L47" s="319"/>
      <c r="M47" s="336" t="s">
        <v>100</v>
      </c>
    </row>
    <row r="48" spans="1:13" ht="15.75" customHeight="1" thickBot="1">
      <c r="A48" s="317"/>
      <c r="B48" s="380"/>
      <c r="C48" s="359"/>
      <c r="D48" s="359"/>
      <c r="E48" s="359"/>
      <c r="F48" s="336" t="s">
        <v>91</v>
      </c>
      <c r="G48" s="339" t="s">
        <v>72</v>
      </c>
      <c r="H48" s="345" t="s">
        <v>66</v>
      </c>
      <c r="I48" s="377"/>
      <c r="J48" s="378" t="s">
        <v>92</v>
      </c>
      <c r="K48" s="345" t="s">
        <v>69</v>
      </c>
      <c r="L48" s="377"/>
      <c r="M48" s="346"/>
    </row>
    <row r="49" spans="1:13" ht="28.5" customHeight="1" thickBot="1">
      <c r="A49" s="318"/>
      <c r="B49" s="351"/>
      <c r="C49" s="360"/>
      <c r="D49" s="360"/>
      <c r="E49" s="360"/>
      <c r="F49" s="360"/>
      <c r="G49" s="340" t="s">
        <v>55</v>
      </c>
      <c r="H49" s="37" t="s">
        <v>57</v>
      </c>
      <c r="I49" s="29" t="s">
        <v>58</v>
      </c>
      <c r="J49" s="379"/>
      <c r="K49" s="99" t="s">
        <v>57</v>
      </c>
      <c r="L49" s="36" t="s">
        <v>58</v>
      </c>
      <c r="M49" s="338"/>
    </row>
    <row r="50" spans="1:13" ht="16.5" thickBot="1">
      <c r="A50" s="186" t="s">
        <v>36</v>
      </c>
      <c r="B50" s="59">
        <v>1</v>
      </c>
      <c r="C50" s="59">
        <v>16</v>
      </c>
      <c r="D50" s="127">
        <v>11</v>
      </c>
      <c r="E50" s="60">
        <v>52</v>
      </c>
      <c r="F50" s="123">
        <f>(B50*C50*D50*E50)</f>
        <v>9152</v>
      </c>
      <c r="G50" s="123">
        <v>9152</v>
      </c>
      <c r="H50" s="125">
        <f>G50-F50</f>
        <v>0</v>
      </c>
      <c r="I50" s="126">
        <f>((G50/F50)-1)*100</f>
        <v>0</v>
      </c>
      <c r="J50" s="123">
        <v>6649</v>
      </c>
      <c r="K50" s="155">
        <f>G50-J50</f>
        <v>2503</v>
      </c>
      <c r="L50" s="156">
        <f>((G50/J50)-1)*100</f>
        <v>37.64475861031733</v>
      </c>
      <c r="M50" s="186" t="s">
        <v>99</v>
      </c>
    </row>
    <row r="51" spans="2:13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84">
    <mergeCell ref="A40:A42"/>
    <mergeCell ref="A47:A49"/>
    <mergeCell ref="A5:A7"/>
    <mergeCell ref="B5:B7"/>
    <mergeCell ref="C5:C7"/>
    <mergeCell ref="D5:D7"/>
    <mergeCell ref="A12:A14"/>
    <mergeCell ref="B12:B14"/>
    <mergeCell ref="C12:C14"/>
    <mergeCell ref="D12:D14"/>
    <mergeCell ref="M12:M14"/>
    <mergeCell ref="E5:E7"/>
    <mergeCell ref="F5:L5"/>
    <mergeCell ref="F6:F7"/>
    <mergeCell ref="G6:G7"/>
    <mergeCell ref="H6:I6"/>
    <mergeCell ref="J6:J7"/>
    <mergeCell ref="K6:L6"/>
    <mergeCell ref="M5:M7"/>
    <mergeCell ref="E12:E14"/>
    <mergeCell ref="F12:L12"/>
    <mergeCell ref="F13:F14"/>
    <mergeCell ref="G13:G14"/>
    <mergeCell ref="H13:I13"/>
    <mergeCell ref="J13:J14"/>
    <mergeCell ref="K13:L13"/>
    <mergeCell ref="J20:J21"/>
    <mergeCell ref="K20:L20"/>
    <mergeCell ref="A19:A21"/>
    <mergeCell ref="B19:B21"/>
    <mergeCell ref="C19:C21"/>
    <mergeCell ref="D19:D21"/>
    <mergeCell ref="E19:E21"/>
    <mergeCell ref="F19:L19"/>
    <mergeCell ref="J27:J28"/>
    <mergeCell ref="K27:L27"/>
    <mergeCell ref="A26:A28"/>
    <mergeCell ref="B26:B28"/>
    <mergeCell ref="C26:C28"/>
    <mergeCell ref="D26:D28"/>
    <mergeCell ref="E26:E28"/>
    <mergeCell ref="A33:A35"/>
    <mergeCell ref="B33:B35"/>
    <mergeCell ref="C33:C35"/>
    <mergeCell ref="D33:D35"/>
    <mergeCell ref="E33:E35"/>
    <mergeCell ref="F33:L33"/>
    <mergeCell ref="B47:B49"/>
    <mergeCell ref="C47:C49"/>
    <mergeCell ref="D47:D49"/>
    <mergeCell ref="E47:E49"/>
    <mergeCell ref="F47:L47"/>
    <mergeCell ref="F34:F35"/>
    <mergeCell ref="G34:G35"/>
    <mergeCell ref="H34:I34"/>
    <mergeCell ref="J34:J35"/>
    <mergeCell ref="K34:L34"/>
    <mergeCell ref="K48:L48"/>
    <mergeCell ref="E40:E42"/>
    <mergeCell ref="F40:L40"/>
    <mergeCell ref="F41:F42"/>
    <mergeCell ref="H41:I41"/>
    <mergeCell ref="J41:J42"/>
    <mergeCell ref="K41:L41"/>
    <mergeCell ref="B40:B42"/>
    <mergeCell ref="C40:C42"/>
    <mergeCell ref="D40:D42"/>
    <mergeCell ref="M19:M21"/>
    <mergeCell ref="M26:M28"/>
    <mergeCell ref="M33:M35"/>
    <mergeCell ref="M40:M42"/>
    <mergeCell ref="F27:F28"/>
    <mergeCell ref="G27:G28"/>
    <mergeCell ref="H27:I27"/>
    <mergeCell ref="M47:M49"/>
    <mergeCell ref="G48:G49"/>
    <mergeCell ref="F26:L26"/>
    <mergeCell ref="F20:F21"/>
    <mergeCell ref="G20:G21"/>
    <mergeCell ref="H20:I20"/>
    <mergeCell ref="G41:G42"/>
    <mergeCell ref="F48:F49"/>
    <mergeCell ref="H48:I48"/>
    <mergeCell ref="J48:J4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53">
      <selection activeCell="F81" sqref="F81"/>
    </sheetView>
  </sheetViews>
  <sheetFormatPr defaultColWidth="9.140625" defaultRowHeight="12.75"/>
  <cols>
    <col min="1" max="1" width="6.57421875" style="0" customWidth="1"/>
    <col min="2" max="2" width="8.421875" style="0" customWidth="1"/>
    <col min="3" max="3" width="8.00390625" style="0" customWidth="1"/>
    <col min="4" max="4" width="9.421875" style="0" customWidth="1"/>
    <col min="5" max="5" width="12.421875" style="0" customWidth="1"/>
    <col min="6" max="6" width="12.8515625" style="0" customWidth="1"/>
    <col min="7" max="7" width="10.7109375" style="0" customWidth="1"/>
    <col min="8" max="8" width="9.8515625" style="0" customWidth="1"/>
    <col min="9" max="9" width="10.140625" style="0" customWidth="1"/>
    <col min="10" max="10" width="13.57421875" style="0" customWidth="1"/>
    <col min="11" max="11" width="10.140625" style="0" customWidth="1"/>
    <col min="12" max="12" width="9.57421875" style="0" customWidth="1"/>
  </cols>
  <sheetData>
    <row r="1" ht="15">
      <c r="A1" s="1" t="s">
        <v>93</v>
      </c>
    </row>
    <row r="3" ht="15.75">
      <c r="A3" s="255" t="s">
        <v>51</v>
      </c>
    </row>
    <row r="4" ht="6.75" customHeight="1" thickBot="1"/>
    <row r="5" spans="1:14" ht="13.5" customHeight="1" thickBot="1">
      <c r="A5" s="322" t="s">
        <v>0</v>
      </c>
      <c r="B5" s="336" t="s">
        <v>2</v>
      </c>
      <c r="C5" s="336" t="s">
        <v>64</v>
      </c>
      <c r="D5" s="336" t="s">
        <v>59</v>
      </c>
      <c r="E5" s="336" t="s">
        <v>60</v>
      </c>
      <c r="F5" s="313" t="s">
        <v>61</v>
      </c>
      <c r="G5" s="315"/>
      <c r="H5" s="315"/>
      <c r="I5" s="315"/>
      <c r="J5" s="315"/>
      <c r="K5" s="315"/>
      <c r="L5" s="315"/>
      <c r="M5" s="329" t="s">
        <v>100</v>
      </c>
      <c r="N5" s="363"/>
    </row>
    <row r="6" spans="1:14" ht="15.75" thickBot="1">
      <c r="A6" s="317"/>
      <c r="B6" s="337"/>
      <c r="C6" s="337"/>
      <c r="D6" s="337"/>
      <c r="E6" s="337"/>
      <c r="F6" s="307" t="s">
        <v>91</v>
      </c>
      <c r="G6" s="339" t="s">
        <v>72</v>
      </c>
      <c r="H6" s="341" t="s">
        <v>66</v>
      </c>
      <c r="I6" s="376"/>
      <c r="J6" s="309" t="s">
        <v>94</v>
      </c>
      <c r="K6" s="345" t="s">
        <v>69</v>
      </c>
      <c r="L6" s="343"/>
      <c r="M6" s="385"/>
      <c r="N6" s="386"/>
    </row>
    <row r="7" spans="1:14" ht="32.25" thickBot="1">
      <c r="A7" s="318"/>
      <c r="B7" s="338"/>
      <c r="C7" s="338"/>
      <c r="D7" s="338"/>
      <c r="E7" s="338"/>
      <c r="F7" s="308"/>
      <c r="G7" s="340" t="s">
        <v>55</v>
      </c>
      <c r="H7" s="37" t="s">
        <v>57</v>
      </c>
      <c r="I7" s="29" t="s">
        <v>58</v>
      </c>
      <c r="J7" s="310"/>
      <c r="K7" s="99" t="s">
        <v>57</v>
      </c>
      <c r="L7" s="36" t="s">
        <v>58</v>
      </c>
      <c r="M7" s="364"/>
      <c r="N7" s="366"/>
    </row>
    <row r="8" spans="1:14" ht="16.5" thickBot="1">
      <c r="A8" s="186" t="s">
        <v>51</v>
      </c>
      <c r="B8" s="74">
        <v>2</v>
      </c>
      <c r="C8" s="74">
        <v>20</v>
      </c>
      <c r="D8" s="129">
        <v>10</v>
      </c>
      <c r="E8" s="129">
        <v>25</v>
      </c>
      <c r="F8" s="123">
        <f>(B8*C8*D8*E8)</f>
        <v>10000</v>
      </c>
      <c r="G8" s="178">
        <v>9964</v>
      </c>
      <c r="H8" s="144">
        <f>G8-F8</f>
        <v>-36</v>
      </c>
      <c r="I8" s="145">
        <f>((G8/F8)-1)*100</f>
        <v>-0.36000000000000476</v>
      </c>
      <c r="J8" s="123">
        <v>8820</v>
      </c>
      <c r="K8" s="155">
        <f>G8-J8</f>
        <v>1144</v>
      </c>
      <c r="L8" s="156">
        <f>((G8/J8)-1)*100</f>
        <v>12.97052154195011</v>
      </c>
      <c r="M8" s="383" t="s">
        <v>99</v>
      </c>
      <c r="N8" s="384"/>
    </row>
    <row r="9" ht="13.5" customHeight="1"/>
    <row r="10" ht="15.75">
      <c r="A10" s="255" t="s">
        <v>41</v>
      </c>
    </row>
    <row r="11" ht="4.5" customHeight="1" thickBot="1"/>
    <row r="12" spans="1:14" ht="13.5" customHeight="1" thickBot="1">
      <c r="A12" s="322" t="s">
        <v>0</v>
      </c>
      <c r="B12" s="336" t="s">
        <v>2</v>
      </c>
      <c r="C12" s="336" t="s">
        <v>64</v>
      </c>
      <c r="D12" s="336" t="s">
        <v>59</v>
      </c>
      <c r="E12" s="336" t="s">
        <v>60</v>
      </c>
      <c r="F12" s="313" t="s">
        <v>61</v>
      </c>
      <c r="G12" s="315"/>
      <c r="H12" s="315"/>
      <c r="I12" s="315"/>
      <c r="J12" s="315"/>
      <c r="K12" s="315"/>
      <c r="L12" s="315"/>
      <c r="M12" s="329" t="s">
        <v>100</v>
      </c>
      <c r="N12" s="363"/>
    </row>
    <row r="13" spans="1:14" ht="15.75" customHeight="1" thickBot="1">
      <c r="A13" s="317"/>
      <c r="B13" s="337"/>
      <c r="C13" s="337"/>
      <c r="D13" s="337"/>
      <c r="E13" s="337"/>
      <c r="F13" s="307" t="s">
        <v>91</v>
      </c>
      <c r="G13" s="339" t="s">
        <v>72</v>
      </c>
      <c r="H13" s="341" t="s">
        <v>66</v>
      </c>
      <c r="I13" s="376"/>
      <c r="J13" s="309" t="s">
        <v>92</v>
      </c>
      <c r="K13" s="345" t="s">
        <v>69</v>
      </c>
      <c r="L13" s="343"/>
      <c r="M13" s="385"/>
      <c r="N13" s="386"/>
    </row>
    <row r="14" spans="1:14" ht="32.25" thickBot="1">
      <c r="A14" s="318"/>
      <c r="B14" s="338"/>
      <c r="C14" s="338"/>
      <c r="D14" s="338"/>
      <c r="E14" s="338"/>
      <c r="F14" s="308"/>
      <c r="G14" s="340" t="s">
        <v>55</v>
      </c>
      <c r="H14" s="37" t="s">
        <v>57</v>
      </c>
      <c r="I14" s="29" t="s">
        <v>58</v>
      </c>
      <c r="J14" s="310"/>
      <c r="K14" s="99" t="s">
        <v>57</v>
      </c>
      <c r="L14" s="36" t="s">
        <v>58</v>
      </c>
      <c r="M14" s="364"/>
      <c r="N14" s="366"/>
    </row>
    <row r="15" spans="1:14" ht="16.5" thickBot="1">
      <c r="A15" s="186" t="s">
        <v>41</v>
      </c>
      <c r="B15" s="127">
        <v>5</v>
      </c>
      <c r="C15" s="127">
        <v>22</v>
      </c>
      <c r="D15" s="128">
        <v>10</v>
      </c>
      <c r="E15" s="127">
        <v>25</v>
      </c>
      <c r="F15" s="123">
        <f>(B15*C15*D15*E15)</f>
        <v>27500</v>
      </c>
      <c r="G15" s="179">
        <v>29600</v>
      </c>
      <c r="H15" s="125">
        <f>G15-F15</f>
        <v>2100</v>
      </c>
      <c r="I15" s="154">
        <f>((G15/F15)-1)*100</f>
        <v>7.636363636363641</v>
      </c>
      <c r="J15" s="123">
        <v>12012</v>
      </c>
      <c r="K15" s="125">
        <f>G15-J15</f>
        <v>17588</v>
      </c>
      <c r="L15" s="187">
        <f>((G15/J15)-1)*100</f>
        <v>146.42024642024643</v>
      </c>
      <c r="M15" s="383" t="s">
        <v>99</v>
      </c>
      <c r="N15" s="384"/>
    </row>
    <row r="17" ht="15.75">
      <c r="A17" s="255" t="s">
        <v>15</v>
      </c>
    </row>
    <row r="18" ht="4.5" customHeight="1" thickBot="1"/>
    <row r="19" spans="1:14" ht="13.5" customHeight="1" thickBot="1">
      <c r="A19" s="322" t="s">
        <v>0</v>
      </c>
      <c r="B19" s="336" t="s">
        <v>2</v>
      </c>
      <c r="C19" s="336" t="s">
        <v>64</v>
      </c>
      <c r="D19" s="336" t="s">
        <v>59</v>
      </c>
      <c r="E19" s="336" t="s">
        <v>60</v>
      </c>
      <c r="F19" s="313" t="s">
        <v>61</v>
      </c>
      <c r="G19" s="315"/>
      <c r="H19" s="315"/>
      <c r="I19" s="315"/>
      <c r="J19" s="315"/>
      <c r="K19" s="315"/>
      <c r="L19" s="315"/>
      <c r="M19" s="329" t="s">
        <v>100</v>
      </c>
      <c r="N19" s="363"/>
    </row>
    <row r="20" spans="1:14" ht="15.75" thickBot="1">
      <c r="A20" s="317"/>
      <c r="B20" s="337"/>
      <c r="C20" s="337"/>
      <c r="D20" s="337"/>
      <c r="E20" s="337"/>
      <c r="F20" s="307" t="s">
        <v>91</v>
      </c>
      <c r="G20" s="339" t="s">
        <v>72</v>
      </c>
      <c r="H20" s="341" t="s">
        <v>66</v>
      </c>
      <c r="I20" s="376"/>
      <c r="J20" s="309" t="s">
        <v>92</v>
      </c>
      <c r="K20" s="345" t="s">
        <v>69</v>
      </c>
      <c r="L20" s="343"/>
      <c r="M20" s="385"/>
      <c r="N20" s="386"/>
    </row>
    <row r="21" spans="1:14" ht="32.25" thickBot="1">
      <c r="A21" s="318"/>
      <c r="B21" s="338"/>
      <c r="C21" s="338"/>
      <c r="D21" s="338"/>
      <c r="E21" s="338"/>
      <c r="F21" s="308"/>
      <c r="G21" s="340" t="s">
        <v>55</v>
      </c>
      <c r="H21" s="37" t="s">
        <v>57</v>
      </c>
      <c r="I21" s="29" t="s">
        <v>58</v>
      </c>
      <c r="J21" s="310"/>
      <c r="K21" s="99" t="s">
        <v>57</v>
      </c>
      <c r="L21" s="36" t="s">
        <v>58</v>
      </c>
      <c r="M21" s="364"/>
      <c r="N21" s="366"/>
    </row>
    <row r="22" spans="1:14" ht="16.5" thickBot="1">
      <c r="A22" s="186" t="s">
        <v>15</v>
      </c>
      <c r="B22" s="127">
        <v>3</v>
      </c>
      <c r="C22" s="127">
        <v>17</v>
      </c>
      <c r="D22" s="128">
        <v>11</v>
      </c>
      <c r="E22" s="127">
        <v>35</v>
      </c>
      <c r="F22" s="123">
        <f>(B22*C22*D22*E22)</f>
        <v>19635</v>
      </c>
      <c r="G22" s="179">
        <v>19635</v>
      </c>
      <c r="H22" s="125">
        <f>G22-F22</f>
        <v>0</v>
      </c>
      <c r="I22" s="154">
        <f>((G22/F22)-1)*100</f>
        <v>0</v>
      </c>
      <c r="J22" s="123">
        <v>13960</v>
      </c>
      <c r="K22" s="155">
        <f>G22-J22</f>
        <v>5675</v>
      </c>
      <c r="L22" s="156">
        <f>((G22/J22)-1)*100</f>
        <v>40.651862464183374</v>
      </c>
      <c r="M22" s="383" t="s">
        <v>99</v>
      </c>
      <c r="N22" s="384"/>
    </row>
    <row r="23" spans="1:12" ht="15.75">
      <c r="A23" s="12"/>
      <c r="B23" s="110"/>
      <c r="C23" s="110"/>
      <c r="D23" s="110"/>
      <c r="E23" s="110"/>
      <c r="F23" s="110"/>
      <c r="G23" s="110"/>
      <c r="H23" s="111"/>
      <c r="I23" s="110"/>
      <c r="J23" s="110"/>
      <c r="K23" s="110"/>
      <c r="L23" s="112"/>
    </row>
    <row r="24" ht="15.75">
      <c r="A24" s="255" t="s">
        <v>40</v>
      </c>
    </row>
    <row r="25" ht="4.5" customHeight="1" thickBot="1"/>
    <row r="26" spans="1:14" ht="13.5" customHeight="1" thickBot="1">
      <c r="A26" s="322" t="s">
        <v>0</v>
      </c>
      <c r="B26" s="336" t="s">
        <v>2</v>
      </c>
      <c r="C26" s="336" t="s">
        <v>64</v>
      </c>
      <c r="D26" s="336" t="s">
        <v>59</v>
      </c>
      <c r="E26" s="336" t="s">
        <v>60</v>
      </c>
      <c r="F26" s="313" t="s">
        <v>61</v>
      </c>
      <c r="G26" s="315"/>
      <c r="H26" s="315"/>
      <c r="I26" s="315"/>
      <c r="J26" s="315"/>
      <c r="K26" s="315"/>
      <c r="L26" s="315"/>
      <c r="M26" s="329" t="s">
        <v>100</v>
      </c>
      <c r="N26" s="363"/>
    </row>
    <row r="27" spans="1:14" ht="15.75" thickBot="1">
      <c r="A27" s="317"/>
      <c r="B27" s="337"/>
      <c r="C27" s="337"/>
      <c r="D27" s="337"/>
      <c r="E27" s="337"/>
      <c r="F27" s="307" t="s">
        <v>91</v>
      </c>
      <c r="G27" s="339" t="s">
        <v>72</v>
      </c>
      <c r="H27" s="341" t="s">
        <v>66</v>
      </c>
      <c r="I27" s="376"/>
      <c r="J27" s="309" t="s">
        <v>92</v>
      </c>
      <c r="K27" s="345" t="s">
        <v>69</v>
      </c>
      <c r="L27" s="343"/>
      <c r="M27" s="385"/>
      <c r="N27" s="386"/>
    </row>
    <row r="28" spans="1:14" ht="32.25" thickBot="1">
      <c r="A28" s="318"/>
      <c r="B28" s="338"/>
      <c r="C28" s="338"/>
      <c r="D28" s="338"/>
      <c r="E28" s="338"/>
      <c r="F28" s="308"/>
      <c r="G28" s="340" t="s">
        <v>55</v>
      </c>
      <c r="H28" s="37" t="s">
        <v>57</v>
      </c>
      <c r="I28" s="29" t="s">
        <v>58</v>
      </c>
      <c r="J28" s="310"/>
      <c r="K28" s="99" t="s">
        <v>57</v>
      </c>
      <c r="L28" s="36" t="s">
        <v>58</v>
      </c>
      <c r="M28" s="364"/>
      <c r="N28" s="366"/>
    </row>
    <row r="29" spans="1:14" ht="16.5" thickBot="1">
      <c r="A29" s="186" t="s">
        <v>40</v>
      </c>
      <c r="B29" s="127">
        <v>2</v>
      </c>
      <c r="C29" s="127">
        <v>15.5</v>
      </c>
      <c r="D29" s="128">
        <v>12</v>
      </c>
      <c r="E29" s="127">
        <v>25</v>
      </c>
      <c r="F29" s="123">
        <f>(B29*C29*D29*E29)</f>
        <v>9300</v>
      </c>
      <c r="G29" s="178">
        <v>9235</v>
      </c>
      <c r="H29" s="144">
        <f>G29-F29</f>
        <v>-65</v>
      </c>
      <c r="I29" s="145">
        <f>((G29/F29)-1)*100</f>
        <v>-0.6989247311827929</v>
      </c>
      <c r="J29" s="123">
        <v>9165</v>
      </c>
      <c r="K29" s="125">
        <f>G29-J29</f>
        <v>70</v>
      </c>
      <c r="L29" s="187">
        <f>((G29/J29)-1)*100</f>
        <v>0.7637752318603308</v>
      </c>
      <c r="M29" s="383" t="s">
        <v>99</v>
      </c>
      <c r="N29" s="384"/>
    </row>
    <row r="31" ht="15.75">
      <c r="A31" s="203" t="s">
        <v>30</v>
      </c>
    </row>
    <row r="32" ht="3.75" customHeight="1" thickBot="1"/>
    <row r="33" spans="1:14" ht="13.5" customHeight="1" thickBot="1">
      <c r="A33" s="322" t="s">
        <v>0</v>
      </c>
      <c r="B33" s="336" t="s">
        <v>2</v>
      </c>
      <c r="C33" s="336" t="s">
        <v>64</v>
      </c>
      <c r="D33" s="336" t="s">
        <v>59</v>
      </c>
      <c r="E33" s="336" t="s">
        <v>60</v>
      </c>
      <c r="F33" s="313" t="s">
        <v>61</v>
      </c>
      <c r="G33" s="315"/>
      <c r="H33" s="315"/>
      <c r="I33" s="315"/>
      <c r="J33" s="315"/>
      <c r="K33" s="315"/>
      <c r="L33" s="315"/>
      <c r="M33" s="329" t="s">
        <v>100</v>
      </c>
      <c r="N33" s="363"/>
    </row>
    <row r="34" spans="1:14" ht="15.75" thickBot="1">
      <c r="A34" s="317"/>
      <c r="B34" s="337"/>
      <c r="C34" s="337"/>
      <c r="D34" s="337"/>
      <c r="E34" s="337"/>
      <c r="F34" s="307" t="s">
        <v>91</v>
      </c>
      <c r="G34" s="339" t="s">
        <v>72</v>
      </c>
      <c r="H34" s="341" t="s">
        <v>66</v>
      </c>
      <c r="I34" s="376"/>
      <c r="J34" s="309" t="s">
        <v>92</v>
      </c>
      <c r="K34" s="345" t="s">
        <v>69</v>
      </c>
      <c r="L34" s="343"/>
      <c r="M34" s="385"/>
      <c r="N34" s="386"/>
    </row>
    <row r="35" spans="1:14" ht="32.25" thickBot="1">
      <c r="A35" s="318"/>
      <c r="B35" s="338"/>
      <c r="C35" s="338"/>
      <c r="D35" s="338"/>
      <c r="E35" s="338"/>
      <c r="F35" s="308"/>
      <c r="G35" s="340" t="s">
        <v>55</v>
      </c>
      <c r="H35" s="37" t="s">
        <v>57</v>
      </c>
      <c r="I35" s="29" t="s">
        <v>58</v>
      </c>
      <c r="J35" s="310"/>
      <c r="K35" s="99" t="s">
        <v>57</v>
      </c>
      <c r="L35" s="36" t="s">
        <v>58</v>
      </c>
      <c r="M35" s="364"/>
      <c r="N35" s="366"/>
    </row>
    <row r="36" spans="1:14" ht="16.5" thickBot="1">
      <c r="A36" s="191" t="s">
        <v>30</v>
      </c>
      <c r="B36" s="123">
        <v>2</v>
      </c>
      <c r="C36" s="123">
        <v>20</v>
      </c>
      <c r="D36" s="124">
        <v>10</v>
      </c>
      <c r="E36" s="124">
        <v>25</v>
      </c>
      <c r="F36" s="123">
        <f>(B36*C36*D36*E36)</f>
        <v>10000</v>
      </c>
      <c r="G36" s="123"/>
      <c r="H36" s="144">
        <f>G36-F36</f>
        <v>-10000</v>
      </c>
      <c r="I36" s="145">
        <f>((G36/F36)-1)*100</f>
        <v>-100</v>
      </c>
      <c r="J36" s="123">
        <v>10170</v>
      </c>
      <c r="K36" s="144">
        <f>G36-J36</f>
        <v>-10170</v>
      </c>
      <c r="L36" s="188">
        <f>((G36/J36)-1)*100</f>
        <v>-100</v>
      </c>
      <c r="M36" s="389" t="s">
        <v>114</v>
      </c>
      <c r="N36" s="390"/>
    </row>
    <row r="41" ht="15">
      <c r="A41" s="1" t="s">
        <v>93</v>
      </c>
    </row>
    <row r="43" ht="15.75">
      <c r="A43" s="255" t="s">
        <v>17</v>
      </c>
    </row>
    <row r="44" ht="7.5" customHeight="1" thickBot="1"/>
    <row r="45" spans="1:14" ht="13.5" customHeight="1" thickBot="1">
      <c r="A45" s="322" t="s">
        <v>0</v>
      </c>
      <c r="B45" s="336" t="s">
        <v>2</v>
      </c>
      <c r="C45" s="336" t="s">
        <v>64</v>
      </c>
      <c r="D45" s="336" t="s">
        <v>59</v>
      </c>
      <c r="E45" s="336" t="s">
        <v>60</v>
      </c>
      <c r="F45" s="313" t="s">
        <v>61</v>
      </c>
      <c r="G45" s="315"/>
      <c r="H45" s="315"/>
      <c r="I45" s="315"/>
      <c r="J45" s="315"/>
      <c r="K45" s="315"/>
      <c r="L45" s="315"/>
      <c r="M45" s="329" t="s">
        <v>100</v>
      </c>
      <c r="N45" s="363"/>
    </row>
    <row r="46" spans="1:14" ht="15.75" thickBot="1">
      <c r="A46" s="317"/>
      <c r="B46" s="337"/>
      <c r="C46" s="337"/>
      <c r="D46" s="337"/>
      <c r="E46" s="337"/>
      <c r="F46" s="307" t="s">
        <v>91</v>
      </c>
      <c r="G46" s="339" t="s">
        <v>72</v>
      </c>
      <c r="H46" s="341" t="s">
        <v>66</v>
      </c>
      <c r="I46" s="376"/>
      <c r="J46" s="309" t="s">
        <v>92</v>
      </c>
      <c r="K46" s="345" t="s">
        <v>69</v>
      </c>
      <c r="L46" s="343"/>
      <c r="M46" s="385"/>
      <c r="N46" s="386"/>
    </row>
    <row r="47" spans="1:14" ht="32.25" thickBot="1">
      <c r="A47" s="318"/>
      <c r="B47" s="338"/>
      <c r="C47" s="338"/>
      <c r="D47" s="338"/>
      <c r="E47" s="338"/>
      <c r="F47" s="308"/>
      <c r="G47" s="340" t="s">
        <v>55</v>
      </c>
      <c r="H47" s="37" t="s">
        <v>57</v>
      </c>
      <c r="I47" s="29" t="s">
        <v>58</v>
      </c>
      <c r="J47" s="310"/>
      <c r="K47" s="99" t="s">
        <v>57</v>
      </c>
      <c r="L47" s="36" t="s">
        <v>58</v>
      </c>
      <c r="M47" s="364"/>
      <c r="N47" s="366"/>
    </row>
    <row r="48" spans="1:14" ht="16.5" thickBot="1">
      <c r="A48" s="186" t="s">
        <v>17</v>
      </c>
      <c r="B48" s="207">
        <v>6</v>
      </c>
      <c r="C48" s="207">
        <v>15</v>
      </c>
      <c r="D48" s="208">
        <v>11</v>
      </c>
      <c r="E48" s="208">
        <v>25</v>
      </c>
      <c r="F48" s="123">
        <f>(B48*C48*D48*E48)</f>
        <v>24750</v>
      </c>
      <c r="G48" s="123">
        <v>24746</v>
      </c>
      <c r="H48" s="144">
        <f>G48-F48</f>
        <v>-4</v>
      </c>
      <c r="I48" s="145">
        <f>((G48/F48)-1)*100</f>
        <v>-0.016161616161614045</v>
      </c>
      <c r="J48" s="123">
        <v>24023</v>
      </c>
      <c r="K48" s="125">
        <f>G48-J48</f>
        <v>723</v>
      </c>
      <c r="L48" s="187">
        <f>((G48/J48)-1)*100</f>
        <v>3.009615784872821</v>
      </c>
      <c r="M48" s="383" t="s">
        <v>99</v>
      </c>
      <c r="N48" s="384"/>
    </row>
    <row r="50" ht="15.75">
      <c r="A50" s="238" t="s">
        <v>45</v>
      </c>
    </row>
    <row r="51" ht="7.5" customHeight="1" thickBot="1"/>
    <row r="52" spans="1:14" ht="16.5" customHeight="1" thickBot="1">
      <c r="A52" s="322" t="s">
        <v>0</v>
      </c>
      <c r="B52" s="336" t="s">
        <v>2</v>
      </c>
      <c r="C52" s="336" t="s">
        <v>64</v>
      </c>
      <c r="D52" s="336" t="s">
        <v>59</v>
      </c>
      <c r="E52" s="336" t="s">
        <v>60</v>
      </c>
      <c r="F52" s="313" t="s">
        <v>61</v>
      </c>
      <c r="G52" s="349"/>
      <c r="H52" s="349"/>
      <c r="I52" s="349"/>
      <c r="J52" s="349"/>
      <c r="K52" s="349"/>
      <c r="L52" s="319"/>
      <c r="M52" s="329" t="s">
        <v>100</v>
      </c>
      <c r="N52" s="363"/>
    </row>
    <row r="53" spans="1:14" ht="15.75" thickBot="1">
      <c r="A53" s="317"/>
      <c r="B53" s="337"/>
      <c r="C53" s="337"/>
      <c r="D53" s="337"/>
      <c r="E53" s="337"/>
      <c r="F53" s="307" t="s">
        <v>91</v>
      </c>
      <c r="G53" s="339" t="s">
        <v>72</v>
      </c>
      <c r="H53" s="341" t="s">
        <v>66</v>
      </c>
      <c r="I53" s="376"/>
      <c r="J53" s="309" t="s">
        <v>92</v>
      </c>
      <c r="K53" s="345" t="s">
        <v>69</v>
      </c>
      <c r="L53" s="343"/>
      <c r="M53" s="385"/>
      <c r="N53" s="386"/>
    </row>
    <row r="54" spans="1:14" ht="32.25" thickBot="1">
      <c r="A54" s="318"/>
      <c r="B54" s="338"/>
      <c r="C54" s="338"/>
      <c r="D54" s="338"/>
      <c r="E54" s="338"/>
      <c r="F54" s="308"/>
      <c r="G54" s="340" t="s">
        <v>55</v>
      </c>
      <c r="H54" s="37" t="s">
        <v>57</v>
      </c>
      <c r="I54" s="29" t="s">
        <v>58</v>
      </c>
      <c r="J54" s="310"/>
      <c r="K54" s="99" t="s">
        <v>57</v>
      </c>
      <c r="L54" s="36" t="s">
        <v>58</v>
      </c>
      <c r="M54" s="364"/>
      <c r="N54" s="366"/>
    </row>
    <row r="55" spans="1:14" ht="16.5" thickBot="1">
      <c r="A55" s="237" t="s">
        <v>45</v>
      </c>
      <c r="B55" s="207">
        <v>1</v>
      </c>
      <c r="C55" s="207">
        <v>20</v>
      </c>
      <c r="D55" s="208">
        <v>10</v>
      </c>
      <c r="E55" s="207">
        <v>13</v>
      </c>
      <c r="F55" s="123">
        <f>(B55*C55*D55*E55)</f>
        <v>2600</v>
      </c>
      <c r="G55" s="179">
        <v>2600</v>
      </c>
      <c r="H55" s="179">
        <f>G55-F55</f>
        <v>0</v>
      </c>
      <c r="I55" s="154">
        <f>((G55/F55)-1)*100</f>
        <v>0</v>
      </c>
      <c r="J55" s="123">
        <v>3158</v>
      </c>
      <c r="K55" s="144">
        <f>G55-J55</f>
        <v>-558</v>
      </c>
      <c r="L55" s="188">
        <f>((G55/J55)-1)*100</f>
        <v>-17.669411019632676</v>
      </c>
      <c r="M55" s="387" t="s">
        <v>112</v>
      </c>
      <c r="N55" s="388"/>
    </row>
    <row r="57" ht="15.75">
      <c r="A57" s="255" t="s">
        <v>23</v>
      </c>
    </row>
    <row r="58" ht="5.25" customHeight="1" thickBot="1"/>
    <row r="59" spans="1:14" ht="16.5" customHeight="1" thickBot="1">
      <c r="A59" s="322" t="s">
        <v>0</v>
      </c>
      <c r="B59" s="336" t="s">
        <v>2</v>
      </c>
      <c r="C59" s="336" t="s">
        <v>64</v>
      </c>
      <c r="D59" s="336" t="s">
        <v>59</v>
      </c>
      <c r="E59" s="336" t="s">
        <v>60</v>
      </c>
      <c r="F59" s="313" t="s">
        <v>61</v>
      </c>
      <c r="G59" s="349"/>
      <c r="H59" s="349"/>
      <c r="I59" s="349"/>
      <c r="J59" s="349"/>
      <c r="K59" s="349"/>
      <c r="L59" s="319"/>
      <c r="M59" s="329" t="s">
        <v>100</v>
      </c>
      <c r="N59" s="363"/>
    </row>
    <row r="60" spans="1:14" ht="15.75" customHeight="1" thickBot="1">
      <c r="A60" s="317"/>
      <c r="B60" s="337"/>
      <c r="C60" s="337"/>
      <c r="D60" s="337"/>
      <c r="E60" s="337"/>
      <c r="F60" s="307" t="s">
        <v>91</v>
      </c>
      <c r="G60" s="339" t="s">
        <v>72</v>
      </c>
      <c r="H60" s="341" t="s">
        <v>66</v>
      </c>
      <c r="I60" s="376"/>
      <c r="J60" s="309" t="s">
        <v>92</v>
      </c>
      <c r="K60" s="345" t="s">
        <v>69</v>
      </c>
      <c r="L60" s="343"/>
      <c r="M60" s="385"/>
      <c r="N60" s="386"/>
    </row>
    <row r="61" spans="1:14" ht="32.25" thickBot="1">
      <c r="A61" s="318"/>
      <c r="B61" s="338"/>
      <c r="C61" s="338"/>
      <c r="D61" s="338"/>
      <c r="E61" s="338"/>
      <c r="F61" s="308"/>
      <c r="G61" s="340" t="s">
        <v>55</v>
      </c>
      <c r="H61" s="37" t="s">
        <v>57</v>
      </c>
      <c r="I61" s="29" t="s">
        <v>58</v>
      </c>
      <c r="J61" s="310"/>
      <c r="K61" s="99" t="s">
        <v>57</v>
      </c>
      <c r="L61" s="36" t="s">
        <v>58</v>
      </c>
      <c r="M61" s="364"/>
      <c r="N61" s="366"/>
    </row>
    <row r="62" spans="1:14" ht="16.5" thickBot="1">
      <c r="A62" s="186" t="s">
        <v>23</v>
      </c>
      <c r="B62" s="127">
        <v>3</v>
      </c>
      <c r="C62" s="127">
        <v>18</v>
      </c>
      <c r="D62" s="128">
        <v>10</v>
      </c>
      <c r="E62" s="127">
        <v>20</v>
      </c>
      <c r="F62" s="123">
        <f>(B62*C62*D62*E62)</f>
        <v>10800</v>
      </c>
      <c r="G62" s="122">
        <v>11976</v>
      </c>
      <c r="H62" s="158">
        <f>G62-F62</f>
        <v>1176</v>
      </c>
      <c r="I62" s="159">
        <f>((G62/F62)-1)*100</f>
        <v>10.888888888888882</v>
      </c>
      <c r="J62" s="123">
        <v>11817</v>
      </c>
      <c r="K62" s="160">
        <f>G62-J62</f>
        <v>159</v>
      </c>
      <c r="L62" s="161">
        <f>((G62/J62)-1)*100</f>
        <v>1.3455191673013456</v>
      </c>
      <c r="M62" s="383" t="s">
        <v>99</v>
      </c>
      <c r="N62" s="384"/>
    </row>
    <row r="64" ht="15.75">
      <c r="A64" s="255" t="s">
        <v>34</v>
      </c>
    </row>
    <row r="65" ht="9" customHeight="1" thickBot="1"/>
    <row r="66" spans="1:14" ht="16.5" customHeight="1" thickBot="1">
      <c r="A66" s="322" t="s">
        <v>0</v>
      </c>
      <c r="B66" s="336" t="s">
        <v>2</v>
      </c>
      <c r="C66" s="336" t="s">
        <v>64</v>
      </c>
      <c r="D66" s="336" t="s">
        <v>59</v>
      </c>
      <c r="E66" s="336" t="s">
        <v>60</v>
      </c>
      <c r="F66" s="313" t="s">
        <v>61</v>
      </c>
      <c r="G66" s="349"/>
      <c r="H66" s="349"/>
      <c r="I66" s="349"/>
      <c r="J66" s="349"/>
      <c r="K66" s="349"/>
      <c r="L66" s="319"/>
      <c r="M66" s="329" t="s">
        <v>100</v>
      </c>
      <c r="N66" s="363"/>
    </row>
    <row r="67" spans="1:14" ht="15.75" thickBot="1">
      <c r="A67" s="317"/>
      <c r="B67" s="337"/>
      <c r="C67" s="337"/>
      <c r="D67" s="337"/>
      <c r="E67" s="337"/>
      <c r="F67" s="307" t="s">
        <v>91</v>
      </c>
      <c r="G67" s="339" t="s">
        <v>72</v>
      </c>
      <c r="H67" s="341" t="s">
        <v>66</v>
      </c>
      <c r="I67" s="376"/>
      <c r="J67" s="309" t="s">
        <v>94</v>
      </c>
      <c r="K67" s="345" t="s">
        <v>69</v>
      </c>
      <c r="L67" s="343"/>
      <c r="M67" s="385"/>
      <c r="N67" s="386"/>
    </row>
    <row r="68" spans="1:14" ht="32.25" thickBot="1">
      <c r="A68" s="318"/>
      <c r="B68" s="338"/>
      <c r="C68" s="338"/>
      <c r="D68" s="338"/>
      <c r="E68" s="338"/>
      <c r="F68" s="308"/>
      <c r="G68" s="340" t="s">
        <v>55</v>
      </c>
      <c r="H68" s="37" t="s">
        <v>57</v>
      </c>
      <c r="I68" s="29" t="s">
        <v>58</v>
      </c>
      <c r="J68" s="310"/>
      <c r="K68" s="99" t="s">
        <v>57</v>
      </c>
      <c r="L68" s="36" t="s">
        <v>58</v>
      </c>
      <c r="M68" s="364"/>
      <c r="N68" s="366"/>
    </row>
    <row r="69" spans="1:14" ht="16.5" thickBot="1">
      <c r="A69" s="186" t="s">
        <v>34</v>
      </c>
      <c r="B69" s="127">
        <v>2</v>
      </c>
      <c r="C69" s="127">
        <v>21</v>
      </c>
      <c r="D69" s="128">
        <v>11</v>
      </c>
      <c r="E69" s="127">
        <v>23</v>
      </c>
      <c r="F69" s="123">
        <f>(B69*C69*D69*E69)</f>
        <v>10626</v>
      </c>
      <c r="G69" s="167">
        <v>10742</v>
      </c>
      <c r="H69" s="158">
        <f>G69-F69</f>
        <v>116</v>
      </c>
      <c r="I69" s="159">
        <f>((G69/F69)-1)*100</f>
        <v>1.091661961227186</v>
      </c>
      <c r="J69" s="123">
        <v>9534</v>
      </c>
      <c r="K69" s="171">
        <f>G69-J69</f>
        <v>1208</v>
      </c>
      <c r="L69" s="172">
        <f>((G69/J69)-1)*100</f>
        <v>12.670442626389766</v>
      </c>
      <c r="M69" s="383" t="s">
        <v>99</v>
      </c>
      <c r="N69" s="384"/>
    </row>
    <row r="71" spans="1:12" ht="12.75">
      <c r="A71" s="11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</sheetData>
  <sheetProtection/>
  <mergeCells count="117">
    <mergeCell ref="F5:L5"/>
    <mergeCell ref="F6:F7"/>
    <mergeCell ref="G6:G7"/>
    <mergeCell ref="H6:I6"/>
    <mergeCell ref="J6:J7"/>
    <mergeCell ref="K6:L6"/>
    <mergeCell ref="A5:A7"/>
    <mergeCell ref="B5:B7"/>
    <mergeCell ref="C5:C7"/>
    <mergeCell ref="D5:D7"/>
    <mergeCell ref="E5:E7"/>
    <mergeCell ref="A12:A14"/>
    <mergeCell ref="B12:B14"/>
    <mergeCell ref="C12:C14"/>
    <mergeCell ref="D12:D14"/>
    <mergeCell ref="E12:E14"/>
    <mergeCell ref="F12:L12"/>
    <mergeCell ref="F19:L19"/>
    <mergeCell ref="F13:F14"/>
    <mergeCell ref="G13:G14"/>
    <mergeCell ref="H13:I13"/>
    <mergeCell ref="J13:J14"/>
    <mergeCell ref="K13:L13"/>
    <mergeCell ref="F20:F21"/>
    <mergeCell ref="G20:G21"/>
    <mergeCell ref="H20:I20"/>
    <mergeCell ref="J20:J21"/>
    <mergeCell ref="K20:L20"/>
    <mergeCell ref="A19:A21"/>
    <mergeCell ref="B19:B21"/>
    <mergeCell ref="C19:C21"/>
    <mergeCell ref="D19:D21"/>
    <mergeCell ref="E19:E21"/>
    <mergeCell ref="A26:A28"/>
    <mergeCell ref="B26:B28"/>
    <mergeCell ref="C26:C28"/>
    <mergeCell ref="D26:D28"/>
    <mergeCell ref="E26:E28"/>
    <mergeCell ref="F26:L26"/>
    <mergeCell ref="F33:L33"/>
    <mergeCell ref="F27:F28"/>
    <mergeCell ref="G27:G28"/>
    <mergeCell ref="H27:I27"/>
    <mergeCell ref="J27:J28"/>
    <mergeCell ref="K27:L27"/>
    <mergeCell ref="F34:F35"/>
    <mergeCell ref="G34:G35"/>
    <mergeCell ref="H34:I34"/>
    <mergeCell ref="J34:J35"/>
    <mergeCell ref="K34:L34"/>
    <mergeCell ref="A33:A35"/>
    <mergeCell ref="B33:B35"/>
    <mergeCell ref="C33:C35"/>
    <mergeCell ref="D33:D35"/>
    <mergeCell ref="E33:E35"/>
    <mergeCell ref="A45:A47"/>
    <mergeCell ref="B45:B47"/>
    <mergeCell ref="C45:C47"/>
    <mergeCell ref="D45:D47"/>
    <mergeCell ref="E45:E47"/>
    <mergeCell ref="F45:L45"/>
    <mergeCell ref="F52:L52"/>
    <mergeCell ref="F46:F47"/>
    <mergeCell ref="G46:G47"/>
    <mergeCell ref="H46:I46"/>
    <mergeCell ref="J46:J47"/>
    <mergeCell ref="K46:L46"/>
    <mergeCell ref="F53:F54"/>
    <mergeCell ref="G53:G54"/>
    <mergeCell ref="H53:I53"/>
    <mergeCell ref="J53:J54"/>
    <mergeCell ref="K53:L53"/>
    <mergeCell ref="A52:A54"/>
    <mergeCell ref="B52:B54"/>
    <mergeCell ref="C52:C54"/>
    <mergeCell ref="D52:D54"/>
    <mergeCell ref="E52:E54"/>
    <mergeCell ref="J60:J61"/>
    <mergeCell ref="K60:L60"/>
    <mergeCell ref="A59:A61"/>
    <mergeCell ref="B59:B61"/>
    <mergeCell ref="C59:C61"/>
    <mergeCell ref="D59:D61"/>
    <mergeCell ref="E59:E61"/>
    <mergeCell ref="F59:L59"/>
    <mergeCell ref="A66:A68"/>
    <mergeCell ref="B66:B68"/>
    <mergeCell ref="C66:C68"/>
    <mergeCell ref="D66:D68"/>
    <mergeCell ref="E66:E68"/>
    <mergeCell ref="F66:L66"/>
    <mergeCell ref="M66:N68"/>
    <mergeCell ref="M59:N61"/>
    <mergeCell ref="F67:F68"/>
    <mergeCell ref="G67:G68"/>
    <mergeCell ref="H67:I67"/>
    <mergeCell ref="J67:J68"/>
    <mergeCell ref="K67:L67"/>
    <mergeCell ref="F60:F61"/>
    <mergeCell ref="G60:G61"/>
    <mergeCell ref="H60:I60"/>
    <mergeCell ref="M62:N62"/>
    <mergeCell ref="M45:N47"/>
    <mergeCell ref="M48:N48"/>
    <mergeCell ref="M52:N54"/>
    <mergeCell ref="M55:N55"/>
    <mergeCell ref="M36:N36"/>
    <mergeCell ref="M69:N69"/>
    <mergeCell ref="M5:N7"/>
    <mergeCell ref="M8:N8"/>
    <mergeCell ref="M12:N14"/>
    <mergeCell ref="M15:N15"/>
    <mergeCell ref="M19:N21"/>
    <mergeCell ref="M22:N22"/>
    <mergeCell ref="M26:N28"/>
    <mergeCell ref="M29:N29"/>
    <mergeCell ref="M33:N3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0" r:id="rId1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="75" zoomScaleSheetLayoutView="75" zoomScalePageLayoutView="0" workbookViewId="0" topLeftCell="A1">
      <selection activeCell="G15" sqref="G15"/>
    </sheetView>
  </sheetViews>
  <sheetFormatPr defaultColWidth="9.140625" defaultRowHeight="12.75"/>
  <cols>
    <col min="2" max="2" width="10.57421875" style="0" customWidth="1"/>
    <col min="4" max="4" width="9.8515625" style="0" customWidth="1"/>
    <col min="5" max="5" width="13.421875" style="0" customWidth="1"/>
    <col min="6" max="6" width="17.7109375" style="0" customWidth="1"/>
    <col min="7" max="7" width="11.8515625" style="0" customWidth="1"/>
    <col min="8" max="8" width="11.7109375" style="0" customWidth="1"/>
    <col min="9" max="9" width="11.421875" style="0" customWidth="1"/>
    <col min="10" max="10" width="13.8515625" style="0" customWidth="1"/>
    <col min="11" max="11" width="11.421875" style="0" customWidth="1"/>
    <col min="12" max="12" width="12.00390625" style="0" customWidth="1"/>
    <col min="13" max="13" width="16.7109375" style="0" customWidth="1"/>
    <col min="14" max="14" width="12.7109375" style="0" customWidth="1"/>
  </cols>
  <sheetData>
    <row r="1" ht="15">
      <c r="A1" s="1" t="s">
        <v>95</v>
      </c>
    </row>
    <row r="3" ht="15.75">
      <c r="A3" s="3" t="s">
        <v>9</v>
      </c>
    </row>
    <row r="4" ht="5.25" customHeight="1" thickBot="1"/>
    <row r="5" spans="1:14" ht="13.5" thickBot="1">
      <c r="A5" s="322" t="s">
        <v>0</v>
      </c>
      <c r="B5" s="336" t="s">
        <v>2</v>
      </c>
      <c r="C5" s="336" t="s">
        <v>64</v>
      </c>
      <c r="D5" s="336" t="s">
        <v>59</v>
      </c>
      <c r="E5" s="336" t="s">
        <v>60</v>
      </c>
      <c r="F5" s="313" t="s">
        <v>61</v>
      </c>
      <c r="G5" s="315"/>
      <c r="H5" s="315"/>
      <c r="I5" s="315"/>
      <c r="J5" s="315"/>
      <c r="K5" s="315"/>
      <c r="L5" s="315"/>
      <c r="M5" s="336" t="s">
        <v>100</v>
      </c>
      <c r="N5" s="11"/>
    </row>
    <row r="6" spans="1:14" ht="15.75" customHeight="1" thickBot="1">
      <c r="A6" s="317"/>
      <c r="B6" s="337"/>
      <c r="C6" s="337"/>
      <c r="D6" s="337"/>
      <c r="E6" s="337"/>
      <c r="F6" s="307" t="s">
        <v>91</v>
      </c>
      <c r="G6" s="339" t="s">
        <v>110</v>
      </c>
      <c r="H6" s="341" t="s">
        <v>66</v>
      </c>
      <c r="I6" s="376"/>
      <c r="J6" s="309" t="s">
        <v>94</v>
      </c>
      <c r="K6" s="345" t="s">
        <v>69</v>
      </c>
      <c r="L6" s="343"/>
      <c r="M6" s="346"/>
      <c r="N6" s="11"/>
    </row>
    <row r="7" spans="1:14" ht="49.5" customHeight="1" thickBot="1">
      <c r="A7" s="318"/>
      <c r="B7" s="338"/>
      <c r="C7" s="338"/>
      <c r="D7" s="338"/>
      <c r="E7" s="338"/>
      <c r="F7" s="308"/>
      <c r="G7" s="340" t="s">
        <v>55</v>
      </c>
      <c r="H7" s="37" t="s">
        <v>57</v>
      </c>
      <c r="I7" s="29" t="s">
        <v>58</v>
      </c>
      <c r="J7" s="310"/>
      <c r="K7" s="99" t="s">
        <v>57</v>
      </c>
      <c r="L7" s="135" t="s">
        <v>58</v>
      </c>
      <c r="M7" s="338"/>
      <c r="N7" s="11"/>
    </row>
    <row r="8" spans="1:14" ht="16.5" thickBot="1">
      <c r="A8" s="186" t="s">
        <v>9</v>
      </c>
      <c r="B8" s="123">
        <v>6</v>
      </c>
      <c r="C8" s="123">
        <v>22</v>
      </c>
      <c r="D8" s="123">
        <v>10</v>
      </c>
      <c r="E8" s="123">
        <v>36</v>
      </c>
      <c r="F8" s="123">
        <f>(B8*C8*D8*E8)</f>
        <v>47520</v>
      </c>
      <c r="G8" s="167">
        <v>47520</v>
      </c>
      <c r="H8" s="158">
        <f>G8-F8</f>
        <v>0</v>
      </c>
      <c r="I8" s="159">
        <f>((G8/F8)-1)*100</f>
        <v>0</v>
      </c>
      <c r="J8" s="123">
        <v>41580</v>
      </c>
      <c r="K8" s="160">
        <f>G8-J8</f>
        <v>5940</v>
      </c>
      <c r="L8" s="161">
        <f>((G8/J8)-1)*100</f>
        <v>14.28571428571428</v>
      </c>
      <c r="M8" s="114" t="s">
        <v>99</v>
      </c>
      <c r="N8" s="67"/>
    </row>
    <row r="9" spans="13:14" ht="12.75">
      <c r="M9" s="150"/>
      <c r="N9" s="150"/>
    </row>
    <row r="10" spans="1:14" ht="15.75">
      <c r="A10" s="255" t="s">
        <v>25</v>
      </c>
      <c r="M10" s="150"/>
      <c r="N10" s="150"/>
    </row>
    <row r="11" spans="13:14" ht="4.5" customHeight="1" thickBot="1">
      <c r="M11" s="150"/>
      <c r="N11" s="150"/>
    </row>
    <row r="12" spans="1:29" ht="16.5" thickBot="1">
      <c r="A12" s="322" t="s">
        <v>0</v>
      </c>
      <c r="B12" s="336" t="s">
        <v>2</v>
      </c>
      <c r="C12" s="336" t="s">
        <v>64</v>
      </c>
      <c r="D12" s="336" t="s">
        <v>59</v>
      </c>
      <c r="E12" s="336" t="s">
        <v>60</v>
      </c>
      <c r="F12" s="313" t="s">
        <v>61</v>
      </c>
      <c r="G12" s="315"/>
      <c r="H12" s="315"/>
      <c r="I12" s="315"/>
      <c r="J12" s="315"/>
      <c r="K12" s="315"/>
      <c r="L12" s="315"/>
      <c r="M12" s="336" t="s">
        <v>100</v>
      </c>
      <c r="N12" s="149"/>
      <c r="O12" s="391"/>
      <c r="P12" s="391"/>
      <c r="Q12" s="391"/>
      <c r="R12" s="391"/>
      <c r="S12" s="391"/>
      <c r="T12" s="391"/>
      <c r="U12" s="393"/>
      <c r="V12" s="393"/>
      <c r="W12" s="393"/>
      <c r="X12" s="393"/>
      <c r="Y12" s="393"/>
      <c r="Z12" s="393"/>
      <c r="AA12" s="391"/>
      <c r="AB12" s="354"/>
      <c r="AC12" s="7"/>
    </row>
    <row r="13" spans="1:29" ht="15.75" thickBot="1">
      <c r="A13" s="317"/>
      <c r="B13" s="337"/>
      <c r="C13" s="337"/>
      <c r="D13" s="337"/>
      <c r="E13" s="337"/>
      <c r="F13" s="307" t="s">
        <v>91</v>
      </c>
      <c r="G13" s="339" t="s">
        <v>110</v>
      </c>
      <c r="H13" s="341" t="s">
        <v>66</v>
      </c>
      <c r="I13" s="376"/>
      <c r="J13" s="309" t="s">
        <v>92</v>
      </c>
      <c r="K13" s="345" t="s">
        <v>69</v>
      </c>
      <c r="L13" s="343"/>
      <c r="M13" s="346"/>
      <c r="N13" s="149"/>
      <c r="O13" s="391"/>
      <c r="P13" s="392"/>
      <c r="Q13" s="392"/>
      <c r="R13" s="392"/>
      <c r="S13" s="392"/>
      <c r="T13" s="391"/>
      <c r="U13" s="391"/>
      <c r="V13" s="394"/>
      <c r="W13" s="394"/>
      <c r="X13" s="395"/>
      <c r="Y13" s="394"/>
      <c r="Z13" s="354"/>
      <c r="AA13" s="354"/>
      <c r="AB13" s="354"/>
      <c r="AC13" s="7"/>
    </row>
    <row r="14" spans="1:29" ht="50.25" customHeight="1" thickBot="1">
      <c r="A14" s="318"/>
      <c r="B14" s="338"/>
      <c r="C14" s="338"/>
      <c r="D14" s="338"/>
      <c r="E14" s="338"/>
      <c r="F14" s="308"/>
      <c r="G14" s="340" t="s">
        <v>55</v>
      </c>
      <c r="H14" s="37" t="s">
        <v>57</v>
      </c>
      <c r="I14" s="29" t="s">
        <v>58</v>
      </c>
      <c r="J14" s="310"/>
      <c r="K14" s="99" t="s">
        <v>57</v>
      </c>
      <c r="L14" s="135" t="s">
        <v>58</v>
      </c>
      <c r="M14" s="338"/>
      <c r="N14" s="148"/>
      <c r="O14" s="391"/>
      <c r="P14" s="354"/>
      <c r="Q14" s="354"/>
      <c r="R14" s="354"/>
      <c r="S14" s="354"/>
      <c r="T14" s="354"/>
      <c r="U14" s="354"/>
      <c r="V14" s="12"/>
      <c r="W14" s="257"/>
      <c r="X14" s="396"/>
      <c r="Y14" s="12"/>
      <c r="Z14" s="257"/>
      <c r="AA14" s="354"/>
      <c r="AB14" s="354"/>
      <c r="AC14" s="7"/>
    </row>
    <row r="15" spans="1:29" ht="16.5" thickBot="1">
      <c r="A15" s="186" t="s">
        <v>25</v>
      </c>
      <c r="B15" s="123">
        <v>4</v>
      </c>
      <c r="C15" s="123">
        <v>22</v>
      </c>
      <c r="D15" s="123">
        <v>10.5</v>
      </c>
      <c r="E15" s="123">
        <v>26</v>
      </c>
      <c r="F15" s="123">
        <f>(B15*C15*D15*E15)</f>
        <v>24024</v>
      </c>
      <c r="G15" s="122">
        <v>22714</v>
      </c>
      <c r="H15" s="164">
        <f>G15-F15</f>
        <v>-1310</v>
      </c>
      <c r="I15" s="165">
        <f>((G15/F15)-1)*100</f>
        <v>-5.452880452880448</v>
      </c>
      <c r="J15" s="123">
        <v>21168</v>
      </c>
      <c r="K15" s="160">
        <f>G15-J15</f>
        <v>1546</v>
      </c>
      <c r="L15" s="161">
        <f>((G15/J15)-1)*100</f>
        <v>7.3034769463340865</v>
      </c>
      <c r="M15" s="114" t="s">
        <v>99</v>
      </c>
      <c r="N15" s="67"/>
      <c r="O15" s="258"/>
      <c r="P15" s="259"/>
      <c r="Q15" s="259"/>
      <c r="R15" s="259"/>
      <c r="S15" s="259"/>
      <c r="T15" s="259"/>
      <c r="U15" s="259"/>
      <c r="V15" s="260"/>
      <c r="W15" s="261"/>
      <c r="X15" s="259"/>
      <c r="Y15" s="262"/>
      <c r="Z15" s="263"/>
      <c r="AA15" s="7"/>
      <c r="AB15" s="7"/>
      <c r="AC15" s="7"/>
    </row>
    <row r="16" spans="13:14" ht="12.75">
      <c r="M16" s="150"/>
      <c r="N16" s="150"/>
    </row>
    <row r="17" spans="1:14" ht="15.75">
      <c r="A17" s="238" t="s">
        <v>21</v>
      </c>
      <c r="M17" s="150"/>
      <c r="N17" s="150"/>
    </row>
    <row r="18" spans="13:14" ht="3.75" customHeight="1" thickBot="1">
      <c r="M18" s="150"/>
      <c r="N18" s="150"/>
    </row>
    <row r="19" spans="1:14" ht="13.5" thickBot="1">
      <c r="A19" s="322" t="s">
        <v>0</v>
      </c>
      <c r="B19" s="336" t="s">
        <v>2</v>
      </c>
      <c r="C19" s="336" t="s">
        <v>64</v>
      </c>
      <c r="D19" s="336" t="s">
        <v>59</v>
      </c>
      <c r="E19" s="336" t="s">
        <v>60</v>
      </c>
      <c r="F19" s="313" t="s">
        <v>61</v>
      </c>
      <c r="G19" s="315"/>
      <c r="H19" s="315"/>
      <c r="I19" s="315"/>
      <c r="J19" s="315"/>
      <c r="K19" s="315"/>
      <c r="L19" s="315"/>
      <c r="M19" s="336" t="s">
        <v>100</v>
      </c>
      <c r="N19" s="149"/>
    </row>
    <row r="20" spans="1:14" ht="15.75" customHeight="1" thickBot="1">
      <c r="A20" s="317"/>
      <c r="B20" s="337"/>
      <c r="C20" s="337"/>
      <c r="D20" s="337"/>
      <c r="E20" s="337"/>
      <c r="F20" s="307" t="s">
        <v>91</v>
      </c>
      <c r="G20" s="339" t="s">
        <v>110</v>
      </c>
      <c r="H20" s="341" t="s">
        <v>66</v>
      </c>
      <c r="I20" s="376"/>
      <c r="J20" s="309" t="s">
        <v>92</v>
      </c>
      <c r="K20" s="345" t="s">
        <v>69</v>
      </c>
      <c r="L20" s="343"/>
      <c r="M20" s="346"/>
      <c r="N20" s="149"/>
    </row>
    <row r="21" spans="1:14" ht="48" customHeight="1" thickBot="1">
      <c r="A21" s="318"/>
      <c r="B21" s="338"/>
      <c r="C21" s="338"/>
      <c r="D21" s="338"/>
      <c r="E21" s="338"/>
      <c r="F21" s="308"/>
      <c r="G21" s="340" t="s">
        <v>55</v>
      </c>
      <c r="H21" s="37" t="s">
        <v>57</v>
      </c>
      <c r="I21" s="29" t="s">
        <v>58</v>
      </c>
      <c r="J21" s="310"/>
      <c r="K21" s="99" t="s">
        <v>57</v>
      </c>
      <c r="L21" s="135" t="s">
        <v>58</v>
      </c>
      <c r="M21" s="338"/>
      <c r="N21" s="148"/>
    </row>
    <row r="22" spans="1:14" ht="16.5" thickBot="1">
      <c r="A22" s="237" t="s">
        <v>21</v>
      </c>
      <c r="B22" s="215">
        <v>2</v>
      </c>
      <c r="C22" s="215">
        <v>20</v>
      </c>
      <c r="D22" s="215">
        <v>10</v>
      </c>
      <c r="E22" s="215">
        <v>33</v>
      </c>
      <c r="F22" s="123">
        <f>(B22*C22*D22*E22)</f>
        <v>13200</v>
      </c>
      <c r="G22" s="241">
        <v>11810</v>
      </c>
      <c r="H22" s="164">
        <f>G22-F22</f>
        <v>-1390</v>
      </c>
      <c r="I22" s="165">
        <f>((G22/F22)-1)*100</f>
        <v>-10.530303030303035</v>
      </c>
      <c r="J22" s="123">
        <v>13608</v>
      </c>
      <c r="K22" s="231">
        <f>G22-J22</f>
        <v>-1798</v>
      </c>
      <c r="L22" s="232">
        <f>((G22/J22)-1)*100</f>
        <v>-13.212815990593773</v>
      </c>
      <c r="M22" s="239" t="s">
        <v>112</v>
      </c>
      <c r="N22" s="67"/>
    </row>
    <row r="23" spans="13:14" ht="12.75">
      <c r="M23" s="7"/>
      <c r="N23" s="7"/>
    </row>
    <row r="42" ht="12.75">
      <c r="N42">
        <v>1</v>
      </c>
    </row>
  </sheetData>
  <sheetProtection/>
  <mergeCells count="48">
    <mergeCell ref="AA12:AB14"/>
    <mergeCell ref="T13:T14"/>
    <mergeCell ref="U13:U14"/>
    <mergeCell ref="V13:W13"/>
    <mergeCell ref="X13:X14"/>
    <mergeCell ref="Y13:Z13"/>
    <mergeCell ref="O12:O14"/>
    <mergeCell ref="P12:P14"/>
    <mergeCell ref="Q12:Q14"/>
    <mergeCell ref="R12:R14"/>
    <mergeCell ref="S12:S14"/>
    <mergeCell ref="T12:Z12"/>
    <mergeCell ref="A5:A7"/>
    <mergeCell ref="B5:B7"/>
    <mergeCell ref="C5:C7"/>
    <mergeCell ref="D5:D7"/>
    <mergeCell ref="E5:E7"/>
    <mergeCell ref="F5:L5"/>
    <mergeCell ref="F6:F7"/>
    <mergeCell ref="G6:G7"/>
    <mergeCell ref="H6:I6"/>
    <mergeCell ref="J6:J7"/>
    <mergeCell ref="K6:L6"/>
    <mergeCell ref="M5:M7"/>
    <mergeCell ref="A12:A14"/>
    <mergeCell ref="B12:B14"/>
    <mergeCell ref="C12:C14"/>
    <mergeCell ref="D12:D14"/>
    <mergeCell ref="E12:E14"/>
    <mergeCell ref="F12:L12"/>
    <mergeCell ref="F13:F14"/>
    <mergeCell ref="G13:G14"/>
    <mergeCell ref="H13:I13"/>
    <mergeCell ref="J13:J14"/>
    <mergeCell ref="K13:L13"/>
    <mergeCell ref="M12:M14"/>
    <mergeCell ref="A19:A21"/>
    <mergeCell ref="B19:B21"/>
    <mergeCell ref="C19:C21"/>
    <mergeCell ref="D19:D21"/>
    <mergeCell ref="E19:E21"/>
    <mergeCell ref="F19:L19"/>
    <mergeCell ref="F20:F21"/>
    <mergeCell ref="G20:G21"/>
    <mergeCell ref="H20:I20"/>
    <mergeCell ref="J20:J21"/>
    <mergeCell ref="K20:L20"/>
    <mergeCell ref="M19:M2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7.28125" style="0" customWidth="1"/>
    <col min="2" max="2" width="8.57421875" style="0" customWidth="1"/>
    <col min="4" max="4" width="8.28125" style="0" customWidth="1"/>
    <col min="5" max="5" width="11.7109375" style="0" customWidth="1"/>
    <col min="6" max="6" width="13.7109375" style="0" customWidth="1"/>
    <col min="7" max="7" width="10.421875" style="0" customWidth="1"/>
    <col min="8" max="8" width="10.140625" style="0" customWidth="1"/>
    <col min="9" max="9" width="10.28125" style="0" customWidth="1"/>
    <col min="10" max="10" width="13.28125" style="0" customWidth="1"/>
    <col min="11" max="11" width="11.28125" style="0" customWidth="1"/>
    <col min="12" max="12" width="10.8515625" style="0" customWidth="1"/>
    <col min="14" max="14" width="14.7109375" style="0" customWidth="1"/>
  </cols>
  <sheetData>
    <row r="1" ht="15">
      <c r="A1" s="1" t="s">
        <v>96</v>
      </c>
    </row>
    <row r="2" ht="12.75">
      <c r="O2" s="7"/>
    </row>
    <row r="3" ht="15.75">
      <c r="A3" s="255" t="s">
        <v>13</v>
      </c>
    </row>
    <row r="4" ht="6.75" customHeight="1" thickBot="1"/>
    <row r="5" spans="1:14" ht="13.5" customHeight="1" thickBot="1">
      <c r="A5" s="322" t="s">
        <v>0</v>
      </c>
      <c r="B5" s="336" t="s">
        <v>2</v>
      </c>
      <c r="C5" s="336" t="s">
        <v>64</v>
      </c>
      <c r="D5" s="336" t="s">
        <v>59</v>
      </c>
      <c r="E5" s="336" t="s">
        <v>60</v>
      </c>
      <c r="F5" s="313" t="s">
        <v>61</v>
      </c>
      <c r="G5" s="315"/>
      <c r="H5" s="315"/>
      <c r="I5" s="315"/>
      <c r="J5" s="315"/>
      <c r="K5" s="315"/>
      <c r="L5" s="315"/>
      <c r="M5" s="329" t="s">
        <v>100</v>
      </c>
      <c r="N5" s="363"/>
    </row>
    <row r="6" spans="1:14" ht="15.75" thickBot="1">
      <c r="A6" s="317"/>
      <c r="B6" s="337"/>
      <c r="C6" s="337"/>
      <c r="D6" s="337"/>
      <c r="E6" s="337"/>
      <c r="F6" s="307" t="s">
        <v>91</v>
      </c>
      <c r="G6" s="339" t="s">
        <v>72</v>
      </c>
      <c r="H6" s="341" t="s">
        <v>66</v>
      </c>
      <c r="I6" s="376"/>
      <c r="J6" s="309" t="s">
        <v>94</v>
      </c>
      <c r="K6" s="345" t="s">
        <v>69</v>
      </c>
      <c r="L6" s="343"/>
      <c r="M6" s="385"/>
      <c r="N6" s="386"/>
    </row>
    <row r="7" spans="1:14" ht="32.25" thickBot="1">
      <c r="A7" s="318"/>
      <c r="B7" s="338"/>
      <c r="C7" s="338"/>
      <c r="D7" s="338"/>
      <c r="E7" s="338"/>
      <c r="F7" s="308"/>
      <c r="G7" s="340" t="s">
        <v>55</v>
      </c>
      <c r="H7" s="37" t="s">
        <v>57</v>
      </c>
      <c r="I7" s="29" t="s">
        <v>58</v>
      </c>
      <c r="J7" s="310"/>
      <c r="K7" s="99" t="s">
        <v>57</v>
      </c>
      <c r="L7" s="36" t="s">
        <v>58</v>
      </c>
      <c r="M7" s="364"/>
      <c r="N7" s="366"/>
    </row>
    <row r="8" spans="1:14" ht="16.5" thickBot="1">
      <c r="A8" s="185" t="s">
        <v>13</v>
      </c>
      <c r="B8" s="264">
        <v>3</v>
      </c>
      <c r="C8" s="162">
        <v>20</v>
      </c>
      <c r="D8" s="163">
        <v>10</v>
      </c>
      <c r="E8" s="123">
        <v>18</v>
      </c>
      <c r="F8" s="123">
        <f>(B8*C8*D8*E8)</f>
        <v>10800</v>
      </c>
      <c r="G8" s="122">
        <v>10778</v>
      </c>
      <c r="H8" s="164">
        <f>G8-F8</f>
        <v>-22</v>
      </c>
      <c r="I8" s="165">
        <f>((G8/F8)-1)*100</f>
        <v>-0.20370370370370594</v>
      </c>
      <c r="J8" s="123">
        <v>9484</v>
      </c>
      <c r="K8" s="171">
        <f>G8-J8</f>
        <v>1294</v>
      </c>
      <c r="L8" s="172">
        <f>((G8/J8)-1)*100</f>
        <v>13.644032053985654</v>
      </c>
      <c r="M8" s="383" t="s">
        <v>99</v>
      </c>
      <c r="N8" s="384"/>
    </row>
    <row r="10" ht="15.75">
      <c r="A10" s="255" t="s">
        <v>3</v>
      </c>
    </row>
    <row r="11" ht="6" customHeight="1" thickBot="1"/>
    <row r="12" spans="1:18" ht="13.5" customHeight="1" thickBot="1">
      <c r="A12" s="322" t="s">
        <v>0</v>
      </c>
      <c r="B12" s="336" t="s">
        <v>2</v>
      </c>
      <c r="C12" s="336" t="s">
        <v>64</v>
      </c>
      <c r="D12" s="336" t="s">
        <v>59</v>
      </c>
      <c r="E12" s="336" t="s">
        <v>60</v>
      </c>
      <c r="F12" s="313" t="s">
        <v>61</v>
      </c>
      <c r="G12" s="315"/>
      <c r="H12" s="315"/>
      <c r="I12" s="315"/>
      <c r="J12" s="315"/>
      <c r="K12" s="315"/>
      <c r="L12" s="315"/>
      <c r="M12" s="329" t="s">
        <v>100</v>
      </c>
      <c r="N12" s="363"/>
      <c r="Q12" s="391"/>
      <c r="R12" s="354"/>
    </row>
    <row r="13" spans="1:18" ht="15.75" thickBot="1">
      <c r="A13" s="317"/>
      <c r="B13" s="337"/>
      <c r="C13" s="337"/>
      <c r="D13" s="337"/>
      <c r="E13" s="337"/>
      <c r="F13" s="307" t="s">
        <v>91</v>
      </c>
      <c r="G13" s="339" t="s">
        <v>72</v>
      </c>
      <c r="H13" s="341" t="s">
        <v>66</v>
      </c>
      <c r="I13" s="376"/>
      <c r="J13" s="309" t="s">
        <v>92</v>
      </c>
      <c r="K13" s="345" t="s">
        <v>69</v>
      </c>
      <c r="L13" s="343"/>
      <c r="M13" s="385"/>
      <c r="N13" s="386"/>
      <c r="Q13" s="354"/>
      <c r="R13" s="354"/>
    </row>
    <row r="14" spans="1:18" ht="32.25" thickBot="1">
      <c r="A14" s="318"/>
      <c r="B14" s="338"/>
      <c r="C14" s="338"/>
      <c r="D14" s="338"/>
      <c r="E14" s="338"/>
      <c r="F14" s="308"/>
      <c r="G14" s="340" t="s">
        <v>55</v>
      </c>
      <c r="H14" s="37" t="s">
        <v>57</v>
      </c>
      <c r="I14" s="29" t="s">
        <v>58</v>
      </c>
      <c r="J14" s="310"/>
      <c r="K14" s="99" t="s">
        <v>57</v>
      </c>
      <c r="L14" s="36" t="s">
        <v>58</v>
      </c>
      <c r="M14" s="364"/>
      <c r="N14" s="366"/>
      <c r="Q14" s="354"/>
      <c r="R14" s="354"/>
    </row>
    <row r="15" spans="1:14" ht="16.5" thickBot="1">
      <c r="A15" s="185" t="s">
        <v>3</v>
      </c>
      <c r="B15" s="202">
        <v>18</v>
      </c>
      <c r="C15" s="157">
        <v>20</v>
      </c>
      <c r="D15" s="184">
        <v>10</v>
      </c>
      <c r="E15" s="123">
        <v>24</v>
      </c>
      <c r="F15" s="123">
        <f>(B15*C15*D15*E15)</f>
        <v>86400</v>
      </c>
      <c r="G15" s="122">
        <v>86194</v>
      </c>
      <c r="H15" s="164">
        <f>G15-F15</f>
        <v>-206</v>
      </c>
      <c r="I15" s="165">
        <f>((G15/F15)-1)*100</f>
        <v>-0.2384259259259225</v>
      </c>
      <c r="J15" s="123">
        <v>84437</v>
      </c>
      <c r="K15" s="171">
        <f>G15-J15</f>
        <v>1757</v>
      </c>
      <c r="L15" s="172">
        <f>((G15/J15)-1)*100</f>
        <v>2.0808413373284207</v>
      </c>
      <c r="M15" s="383" t="s">
        <v>111</v>
      </c>
      <c r="N15" s="384"/>
    </row>
    <row r="17" ht="15.75">
      <c r="A17" s="255" t="s">
        <v>32</v>
      </c>
    </row>
    <row r="18" ht="6.75" customHeight="1" thickBot="1"/>
    <row r="19" spans="1:14" ht="13.5" customHeight="1" thickBot="1">
      <c r="A19" s="322" t="s">
        <v>0</v>
      </c>
      <c r="B19" s="336" t="s">
        <v>2</v>
      </c>
      <c r="C19" s="336" t="s">
        <v>64</v>
      </c>
      <c r="D19" s="336" t="s">
        <v>59</v>
      </c>
      <c r="E19" s="336" t="s">
        <v>60</v>
      </c>
      <c r="F19" s="313" t="s">
        <v>61</v>
      </c>
      <c r="G19" s="315"/>
      <c r="H19" s="315"/>
      <c r="I19" s="315"/>
      <c r="J19" s="315"/>
      <c r="K19" s="315"/>
      <c r="L19" s="315"/>
      <c r="M19" s="329" t="s">
        <v>100</v>
      </c>
      <c r="N19" s="363"/>
    </row>
    <row r="20" spans="1:14" ht="15.75" thickBot="1">
      <c r="A20" s="317"/>
      <c r="B20" s="337"/>
      <c r="C20" s="337"/>
      <c r="D20" s="337"/>
      <c r="E20" s="337"/>
      <c r="F20" s="307" t="s">
        <v>91</v>
      </c>
      <c r="G20" s="339" t="s">
        <v>72</v>
      </c>
      <c r="H20" s="341" t="s">
        <v>66</v>
      </c>
      <c r="I20" s="376"/>
      <c r="J20" s="309" t="s">
        <v>92</v>
      </c>
      <c r="K20" s="345" t="s">
        <v>69</v>
      </c>
      <c r="L20" s="343"/>
      <c r="M20" s="385"/>
      <c r="N20" s="386"/>
    </row>
    <row r="21" spans="1:14" ht="32.25" thickBot="1">
      <c r="A21" s="318"/>
      <c r="B21" s="338"/>
      <c r="C21" s="338"/>
      <c r="D21" s="338"/>
      <c r="E21" s="338"/>
      <c r="F21" s="308"/>
      <c r="G21" s="340" t="s">
        <v>55</v>
      </c>
      <c r="H21" s="37" t="s">
        <v>57</v>
      </c>
      <c r="I21" s="29" t="s">
        <v>58</v>
      </c>
      <c r="J21" s="310"/>
      <c r="K21" s="99" t="s">
        <v>57</v>
      </c>
      <c r="L21" s="36" t="s">
        <v>58</v>
      </c>
      <c r="M21" s="364"/>
      <c r="N21" s="366"/>
    </row>
    <row r="22" spans="1:14" ht="16.5" thickBot="1">
      <c r="A22" s="185" t="s">
        <v>32</v>
      </c>
      <c r="B22" s="162">
        <v>7</v>
      </c>
      <c r="C22" s="162">
        <v>22</v>
      </c>
      <c r="D22" s="162">
        <v>10</v>
      </c>
      <c r="E22" s="173">
        <v>24</v>
      </c>
      <c r="F22" s="123">
        <f>(B22*C22*D22*E22)</f>
        <v>36960</v>
      </c>
      <c r="G22" s="122">
        <v>40040</v>
      </c>
      <c r="H22" s="158">
        <f>G22-F22</f>
        <v>3080</v>
      </c>
      <c r="I22" s="159">
        <f>((G22/F22)-1)*100</f>
        <v>8.333333333333325</v>
      </c>
      <c r="J22" s="123">
        <v>39228</v>
      </c>
      <c r="K22" s="171">
        <f>G22-J22</f>
        <v>812</v>
      </c>
      <c r="L22" s="172">
        <f>((G22/J22)-1)*100</f>
        <v>2.0699500356887945</v>
      </c>
      <c r="M22" s="383" t="s">
        <v>111</v>
      </c>
      <c r="N22" s="384"/>
    </row>
    <row r="24" ht="15.75">
      <c r="A24" s="255" t="s">
        <v>11</v>
      </c>
    </row>
    <row r="25" ht="6" customHeight="1" thickBot="1"/>
    <row r="26" spans="1:14" ht="13.5" customHeight="1" thickBot="1">
      <c r="A26" s="397" t="s">
        <v>0</v>
      </c>
      <c r="B26" s="336" t="s">
        <v>2</v>
      </c>
      <c r="C26" s="336" t="s">
        <v>64</v>
      </c>
      <c r="D26" s="336" t="s">
        <v>59</v>
      </c>
      <c r="E26" s="336" t="s">
        <v>60</v>
      </c>
      <c r="F26" s="313" t="s">
        <v>61</v>
      </c>
      <c r="G26" s="315"/>
      <c r="H26" s="315"/>
      <c r="I26" s="315"/>
      <c r="J26" s="315"/>
      <c r="K26" s="315"/>
      <c r="L26" s="315"/>
      <c r="M26" s="329" t="s">
        <v>100</v>
      </c>
      <c r="N26" s="363"/>
    </row>
    <row r="27" spans="1:14" ht="15.75" thickBot="1">
      <c r="A27" s="398"/>
      <c r="B27" s="337"/>
      <c r="C27" s="337"/>
      <c r="D27" s="337"/>
      <c r="E27" s="337"/>
      <c r="F27" s="307" t="s">
        <v>91</v>
      </c>
      <c r="G27" s="339" t="s">
        <v>72</v>
      </c>
      <c r="H27" s="341" t="s">
        <v>66</v>
      </c>
      <c r="I27" s="376"/>
      <c r="J27" s="309" t="s">
        <v>92</v>
      </c>
      <c r="K27" s="345" t="s">
        <v>69</v>
      </c>
      <c r="L27" s="343"/>
      <c r="M27" s="385"/>
      <c r="N27" s="386"/>
    </row>
    <row r="28" spans="1:14" ht="32.25" thickBot="1">
      <c r="A28" s="399"/>
      <c r="B28" s="338"/>
      <c r="C28" s="338"/>
      <c r="D28" s="338"/>
      <c r="E28" s="338"/>
      <c r="F28" s="308"/>
      <c r="G28" s="340" t="s">
        <v>55</v>
      </c>
      <c r="H28" s="37" t="s">
        <v>57</v>
      </c>
      <c r="I28" s="29" t="s">
        <v>58</v>
      </c>
      <c r="J28" s="310"/>
      <c r="K28" s="99" t="s">
        <v>57</v>
      </c>
      <c r="L28" s="36" t="s">
        <v>58</v>
      </c>
      <c r="M28" s="364"/>
      <c r="N28" s="366"/>
    </row>
    <row r="29" spans="1:14" ht="16.5" thickBot="1">
      <c r="A29" s="185" t="s">
        <v>11</v>
      </c>
      <c r="B29" s="123">
        <v>17</v>
      </c>
      <c r="C29" s="123">
        <v>18</v>
      </c>
      <c r="D29" s="124">
        <v>10</v>
      </c>
      <c r="E29" s="124">
        <v>19.3035</v>
      </c>
      <c r="F29" s="123">
        <f>(B29*C29*D29*E29)</f>
        <v>59068.71</v>
      </c>
      <c r="G29" s="122">
        <v>59219</v>
      </c>
      <c r="H29" s="158">
        <f>G29-F29</f>
        <v>150.29000000000087</v>
      </c>
      <c r="I29" s="159">
        <f>((G29/F29)-1)*100</f>
        <v>0.254432507498481</v>
      </c>
      <c r="J29" s="123">
        <v>58911</v>
      </c>
      <c r="K29" s="171">
        <f>G29-J29</f>
        <v>308</v>
      </c>
      <c r="L29" s="172">
        <f>((G29/J29)-1)*100</f>
        <v>0.5228225628490346</v>
      </c>
      <c r="M29" s="383" t="s">
        <v>99</v>
      </c>
      <c r="N29" s="384"/>
    </row>
  </sheetData>
  <sheetProtection/>
  <mergeCells count="53">
    <mergeCell ref="M29:N29"/>
    <mergeCell ref="Q12:R14"/>
    <mergeCell ref="M5:N7"/>
    <mergeCell ref="M12:N14"/>
    <mergeCell ref="M19:N21"/>
    <mergeCell ref="M26:N28"/>
    <mergeCell ref="M8:N8"/>
    <mergeCell ref="M15:N15"/>
    <mergeCell ref="M22:N22"/>
    <mergeCell ref="A5:A7"/>
    <mergeCell ref="B5:B7"/>
    <mergeCell ref="C5:C7"/>
    <mergeCell ref="D5:D7"/>
    <mergeCell ref="E5:E7"/>
    <mergeCell ref="F5:L5"/>
    <mergeCell ref="F6:F7"/>
    <mergeCell ref="G6:G7"/>
    <mergeCell ref="H6:I6"/>
    <mergeCell ref="J6:J7"/>
    <mergeCell ref="K6:L6"/>
    <mergeCell ref="A12:A14"/>
    <mergeCell ref="B12:B14"/>
    <mergeCell ref="C12:C14"/>
    <mergeCell ref="D12:D14"/>
    <mergeCell ref="E12:E14"/>
    <mergeCell ref="F12:L12"/>
    <mergeCell ref="F13:F14"/>
    <mergeCell ref="G13:G14"/>
    <mergeCell ref="H13:I13"/>
    <mergeCell ref="A19:A21"/>
    <mergeCell ref="B19:B21"/>
    <mergeCell ref="C19:C21"/>
    <mergeCell ref="D19:D21"/>
    <mergeCell ref="E19:E21"/>
    <mergeCell ref="F19:L19"/>
    <mergeCell ref="F20:F21"/>
    <mergeCell ref="G20:G21"/>
    <mergeCell ref="J13:J14"/>
    <mergeCell ref="K13:L13"/>
    <mergeCell ref="K27:L27"/>
    <mergeCell ref="H20:I20"/>
    <mergeCell ref="J20:J21"/>
    <mergeCell ref="K20:L20"/>
    <mergeCell ref="A26:A28"/>
    <mergeCell ref="B26:B28"/>
    <mergeCell ref="C26:C28"/>
    <mergeCell ref="D26:D28"/>
    <mergeCell ref="E26:E28"/>
    <mergeCell ref="F26:L26"/>
    <mergeCell ref="F27:F28"/>
    <mergeCell ref="G27:G28"/>
    <mergeCell ref="H27:I27"/>
    <mergeCell ref="J27:J28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75" zoomScaleSheetLayoutView="75" zoomScalePageLayoutView="0" workbookViewId="0" topLeftCell="A1">
      <selection activeCell="O20" sqref="O20"/>
    </sheetView>
  </sheetViews>
  <sheetFormatPr defaultColWidth="9.140625" defaultRowHeight="12.75"/>
  <cols>
    <col min="5" max="5" width="12.57421875" style="0" customWidth="1"/>
    <col min="6" max="6" width="13.00390625" style="0" customWidth="1"/>
    <col min="7" max="7" width="10.8515625" style="0" customWidth="1"/>
    <col min="8" max="9" width="9.8515625" style="0" customWidth="1"/>
    <col min="10" max="10" width="12.28125" style="0" customWidth="1"/>
    <col min="11" max="11" width="10.8515625" style="0" customWidth="1"/>
    <col min="12" max="12" width="11.421875" style="0" customWidth="1"/>
    <col min="13" max="13" width="22.28125" style="0" customWidth="1"/>
  </cols>
  <sheetData>
    <row r="1" ht="15">
      <c r="A1" s="1" t="s">
        <v>97</v>
      </c>
    </row>
    <row r="3" ht="15.75">
      <c r="A3" s="238" t="s">
        <v>7</v>
      </c>
    </row>
    <row r="4" ht="6.75" customHeight="1" thickBot="1"/>
    <row r="5" spans="1:13" ht="13.5" customHeight="1" thickBot="1">
      <c r="A5" s="322" t="s">
        <v>0</v>
      </c>
      <c r="B5" s="336" t="s">
        <v>2</v>
      </c>
      <c r="C5" s="336" t="s">
        <v>64</v>
      </c>
      <c r="D5" s="336" t="s">
        <v>59</v>
      </c>
      <c r="E5" s="336" t="s">
        <v>60</v>
      </c>
      <c r="F5" s="313" t="s">
        <v>61</v>
      </c>
      <c r="G5" s="315"/>
      <c r="H5" s="315"/>
      <c r="I5" s="315"/>
      <c r="J5" s="315"/>
      <c r="K5" s="315"/>
      <c r="L5" s="315"/>
      <c r="M5" s="336" t="s">
        <v>100</v>
      </c>
    </row>
    <row r="6" spans="1:13" ht="15.75" thickBot="1">
      <c r="A6" s="317"/>
      <c r="B6" s="337"/>
      <c r="C6" s="337"/>
      <c r="D6" s="337"/>
      <c r="E6" s="337"/>
      <c r="F6" s="307" t="s">
        <v>91</v>
      </c>
      <c r="G6" s="339" t="s">
        <v>72</v>
      </c>
      <c r="H6" s="341" t="s">
        <v>66</v>
      </c>
      <c r="I6" s="376"/>
      <c r="J6" s="309" t="s">
        <v>94</v>
      </c>
      <c r="K6" s="345" t="s">
        <v>69</v>
      </c>
      <c r="L6" s="343"/>
      <c r="M6" s="346"/>
    </row>
    <row r="7" spans="1:13" ht="32.25" thickBot="1">
      <c r="A7" s="318"/>
      <c r="B7" s="338"/>
      <c r="C7" s="338"/>
      <c r="D7" s="338"/>
      <c r="E7" s="338"/>
      <c r="F7" s="308"/>
      <c r="G7" s="340" t="s">
        <v>55</v>
      </c>
      <c r="H7" s="37" t="s">
        <v>57</v>
      </c>
      <c r="I7" s="29" t="s">
        <v>58</v>
      </c>
      <c r="J7" s="310"/>
      <c r="K7" s="99" t="s">
        <v>57</v>
      </c>
      <c r="L7" s="36" t="s">
        <v>58</v>
      </c>
      <c r="M7" s="338"/>
    </row>
    <row r="8" spans="1:13" ht="16.5" thickBot="1">
      <c r="A8" s="237" t="s">
        <v>7</v>
      </c>
      <c r="B8" s="189">
        <v>7</v>
      </c>
      <c r="C8" s="190">
        <v>14.2</v>
      </c>
      <c r="D8" s="189">
        <v>11</v>
      </c>
      <c r="E8" s="8">
        <v>30</v>
      </c>
      <c r="F8" s="123">
        <f>(B8*C8*D8*E8)</f>
        <v>32801.99999999999</v>
      </c>
      <c r="G8" s="123">
        <v>32802</v>
      </c>
      <c r="H8" s="125">
        <f>G8-F8</f>
        <v>0</v>
      </c>
      <c r="I8" s="154">
        <f>((G8/F8)-1)*100</f>
        <v>2.220446049250313E-14</v>
      </c>
      <c r="J8" s="123">
        <v>41174</v>
      </c>
      <c r="K8" s="144">
        <f>G8-J8</f>
        <v>-8372</v>
      </c>
      <c r="L8" s="188">
        <f>((G8/J8)-1)*100</f>
        <v>-20.33321999319959</v>
      </c>
      <c r="M8" s="239" t="s">
        <v>112</v>
      </c>
    </row>
    <row r="10" ht="15.75">
      <c r="A10" s="255" t="s">
        <v>5</v>
      </c>
    </row>
    <row r="11" ht="8.25" customHeight="1" thickBot="1"/>
    <row r="12" spans="1:13" ht="13.5" customHeight="1" thickBot="1">
      <c r="A12" s="322" t="s">
        <v>0</v>
      </c>
      <c r="B12" s="336" t="s">
        <v>2</v>
      </c>
      <c r="C12" s="336" t="s">
        <v>64</v>
      </c>
      <c r="D12" s="336" t="s">
        <v>59</v>
      </c>
      <c r="E12" s="336" t="s">
        <v>60</v>
      </c>
      <c r="F12" s="313" t="s">
        <v>61</v>
      </c>
      <c r="G12" s="315"/>
      <c r="H12" s="315"/>
      <c r="I12" s="315"/>
      <c r="J12" s="315"/>
      <c r="K12" s="315"/>
      <c r="L12" s="315"/>
      <c r="M12" s="336" t="s">
        <v>100</v>
      </c>
    </row>
    <row r="13" spans="1:13" ht="15.75" thickBot="1">
      <c r="A13" s="317"/>
      <c r="B13" s="337"/>
      <c r="C13" s="337"/>
      <c r="D13" s="337"/>
      <c r="E13" s="337"/>
      <c r="F13" s="307" t="s">
        <v>91</v>
      </c>
      <c r="G13" s="339" t="s">
        <v>72</v>
      </c>
      <c r="H13" s="341" t="s">
        <v>66</v>
      </c>
      <c r="I13" s="376"/>
      <c r="J13" s="309" t="s">
        <v>92</v>
      </c>
      <c r="K13" s="345" t="s">
        <v>69</v>
      </c>
      <c r="L13" s="343"/>
      <c r="M13" s="346"/>
    </row>
    <row r="14" spans="1:13" ht="32.25" thickBot="1">
      <c r="A14" s="318"/>
      <c r="B14" s="338"/>
      <c r="C14" s="338"/>
      <c r="D14" s="338"/>
      <c r="E14" s="338"/>
      <c r="F14" s="308"/>
      <c r="G14" s="340" t="s">
        <v>55</v>
      </c>
      <c r="H14" s="37" t="s">
        <v>57</v>
      </c>
      <c r="I14" s="29" t="s">
        <v>58</v>
      </c>
      <c r="J14" s="310"/>
      <c r="K14" s="99" t="s">
        <v>57</v>
      </c>
      <c r="L14" s="36" t="s">
        <v>58</v>
      </c>
      <c r="M14" s="338"/>
    </row>
    <row r="15" spans="1:13" ht="16.5" thickBot="1">
      <c r="A15" s="186" t="s">
        <v>5</v>
      </c>
      <c r="B15" s="242">
        <v>7</v>
      </c>
      <c r="C15" s="242">
        <v>20</v>
      </c>
      <c r="D15" s="242">
        <v>10</v>
      </c>
      <c r="E15" s="61">
        <v>37</v>
      </c>
      <c r="F15" s="123">
        <f>(B15*C15*D15*E15)</f>
        <v>51800</v>
      </c>
      <c r="G15" s="122">
        <v>54810</v>
      </c>
      <c r="H15" s="158">
        <f>G15-F15</f>
        <v>3010</v>
      </c>
      <c r="I15" s="159">
        <f>((G15/F15)-1)*100</f>
        <v>5.810810810810807</v>
      </c>
      <c r="J15" s="123">
        <v>54124</v>
      </c>
      <c r="K15" s="155">
        <f>G15-J15</f>
        <v>686</v>
      </c>
      <c r="L15" s="156">
        <f>((G15/J15)-1)*100</f>
        <v>1.267459906880486</v>
      </c>
      <c r="M15" s="243" t="s">
        <v>99</v>
      </c>
    </row>
    <row r="17" ht="15.75">
      <c r="A17" s="255" t="s">
        <v>19</v>
      </c>
    </row>
    <row r="18" ht="7.5" customHeight="1" thickBot="1"/>
    <row r="19" spans="1:13" ht="13.5" customHeight="1" thickBot="1">
      <c r="A19" s="322" t="s">
        <v>0</v>
      </c>
      <c r="B19" s="336" t="s">
        <v>2</v>
      </c>
      <c r="C19" s="336" t="s">
        <v>64</v>
      </c>
      <c r="D19" s="336" t="s">
        <v>59</v>
      </c>
      <c r="E19" s="336" t="s">
        <v>60</v>
      </c>
      <c r="F19" s="313" t="s">
        <v>61</v>
      </c>
      <c r="G19" s="315"/>
      <c r="H19" s="315"/>
      <c r="I19" s="315"/>
      <c r="J19" s="315"/>
      <c r="K19" s="315"/>
      <c r="L19" s="315"/>
      <c r="M19" s="336" t="s">
        <v>100</v>
      </c>
    </row>
    <row r="20" spans="1:13" ht="15.75" thickBot="1">
      <c r="A20" s="317"/>
      <c r="B20" s="337"/>
      <c r="C20" s="337"/>
      <c r="D20" s="337"/>
      <c r="E20" s="337"/>
      <c r="F20" s="307" t="s">
        <v>91</v>
      </c>
      <c r="G20" s="339" t="s">
        <v>72</v>
      </c>
      <c r="H20" s="341" t="s">
        <v>66</v>
      </c>
      <c r="I20" s="376"/>
      <c r="J20" s="309" t="s">
        <v>92</v>
      </c>
      <c r="K20" s="345" t="s">
        <v>69</v>
      </c>
      <c r="L20" s="343"/>
      <c r="M20" s="346"/>
    </row>
    <row r="21" spans="1:13" ht="32.25" thickBot="1">
      <c r="A21" s="318"/>
      <c r="B21" s="338"/>
      <c r="C21" s="338"/>
      <c r="D21" s="338"/>
      <c r="E21" s="338"/>
      <c r="F21" s="308"/>
      <c r="G21" s="340" t="s">
        <v>55</v>
      </c>
      <c r="H21" s="37" t="s">
        <v>57</v>
      </c>
      <c r="I21" s="29" t="s">
        <v>58</v>
      </c>
      <c r="J21" s="310"/>
      <c r="K21" s="99" t="s">
        <v>57</v>
      </c>
      <c r="L21" s="36" t="s">
        <v>58</v>
      </c>
      <c r="M21" s="338"/>
    </row>
    <row r="22" spans="1:13" ht="16.5" thickBot="1">
      <c r="A22" s="186" t="s">
        <v>19</v>
      </c>
      <c r="B22" s="157">
        <v>5</v>
      </c>
      <c r="C22" s="157">
        <v>20</v>
      </c>
      <c r="D22" s="157">
        <v>12</v>
      </c>
      <c r="E22" s="123">
        <v>16</v>
      </c>
      <c r="F22" s="123">
        <f>(B22*C22*D22*E22)</f>
        <v>19200</v>
      </c>
      <c r="G22" s="123">
        <v>21135</v>
      </c>
      <c r="H22" s="125">
        <f>G22-F22</f>
        <v>1935</v>
      </c>
      <c r="I22" s="154">
        <f>((G22/F22)-1)*100</f>
        <v>10.078125000000004</v>
      </c>
      <c r="J22" s="123">
        <v>20789</v>
      </c>
      <c r="K22" s="155">
        <f>G22-J22</f>
        <v>346</v>
      </c>
      <c r="L22" s="156">
        <f>((G22/J22)-1)*100</f>
        <v>1.6643417191784193</v>
      </c>
      <c r="M22" s="147" t="s">
        <v>99</v>
      </c>
    </row>
  </sheetData>
  <sheetProtection/>
  <mergeCells count="36">
    <mergeCell ref="C5:C7"/>
    <mergeCell ref="D5:D7"/>
    <mergeCell ref="E5:E7"/>
    <mergeCell ref="F5:L5"/>
    <mergeCell ref="F6:F7"/>
    <mergeCell ref="G6:G7"/>
    <mergeCell ref="H6:I6"/>
    <mergeCell ref="J6:J7"/>
    <mergeCell ref="K6:L6"/>
    <mergeCell ref="A12:A14"/>
    <mergeCell ref="B12:B14"/>
    <mergeCell ref="C12:C14"/>
    <mergeCell ref="D12:D14"/>
    <mergeCell ref="E12:E14"/>
    <mergeCell ref="F12:L12"/>
    <mergeCell ref="K13:L13"/>
    <mergeCell ref="A5:A7"/>
    <mergeCell ref="B5:B7"/>
    <mergeCell ref="H13:I13"/>
    <mergeCell ref="A19:A21"/>
    <mergeCell ref="B19:B21"/>
    <mergeCell ref="C19:C21"/>
    <mergeCell ref="D19:D21"/>
    <mergeCell ref="E19:E21"/>
    <mergeCell ref="F19:L19"/>
    <mergeCell ref="J13:J14"/>
    <mergeCell ref="M19:M21"/>
    <mergeCell ref="M5:M7"/>
    <mergeCell ref="M12:M14"/>
    <mergeCell ref="F20:F21"/>
    <mergeCell ref="G20:G21"/>
    <mergeCell ref="H20:I20"/>
    <mergeCell ref="J20:J21"/>
    <mergeCell ref="K20:L20"/>
    <mergeCell ref="F13:F14"/>
    <mergeCell ref="G13:G1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CTINF</cp:lastModifiedBy>
  <cp:lastPrinted>2010-10-22T15:49:25Z</cp:lastPrinted>
  <dcterms:created xsi:type="dcterms:W3CDTF">2007-10-19T12:17:18Z</dcterms:created>
  <dcterms:modified xsi:type="dcterms:W3CDTF">2010-10-22T16:20:59Z</dcterms:modified>
  <cp:category/>
  <cp:version/>
  <cp:contentType/>
  <cp:contentStatus/>
</cp:coreProperties>
</file>